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kajohnson/Desktop/Masters/Pork Calculator/"/>
    </mc:Choice>
  </mc:AlternateContent>
  <xr:revisionPtr revIDLastSave="0" documentId="13_ncr:1_{4E9F6D88-70F0-7F46-9FFC-B12E1DBEA7A4}" xr6:coauthVersionLast="47" xr6:coauthVersionMax="47" xr10:uidLastSave="{00000000-0000-0000-0000-000000000000}"/>
  <bookViews>
    <workbookView xWindow="28800" yWindow="-700" windowWidth="38400" windowHeight="21100" xr2:uid="{EF14F44F-F5A2-564C-A63C-2B87EA88E76E}"/>
  </bookViews>
  <sheets>
    <sheet name="Pork Sustainability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4" i="1" l="1"/>
  <c r="Q7" i="1"/>
  <c r="Q6" i="1"/>
  <c r="Q5" i="1"/>
  <c r="P7" i="1"/>
  <c r="P6" i="1"/>
  <c r="P5" i="1"/>
  <c r="O7" i="1"/>
  <c r="O6" i="1"/>
  <c r="O5" i="1"/>
  <c r="K34" i="1" l="1"/>
  <c r="A25" i="1" l="1"/>
  <c r="O31" i="1" l="1"/>
  <c r="N31" i="1"/>
  <c r="S34" i="1"/>
  <c r="R35" i="1"/>
  <c r="R36" i="1" s="1"/>
  <c r="O35" i="1"/>
  <c r="O36" i="1"/>
  <c r="O37" i="1"/>
  <c r="O38" i="1"/>
  <c r="O39" i="1"/>
  <c r="O40" i="1"/>
  <c r="O41" i="1"/>
  <c r="O42" i="1"/>
  <c r="O43" i="1"/>
  <c r="O44" i="1"/>
  <c r="O45" i="1"/>
  <c r="N45" i="1" s="1"/>
  <c r="O46" i="1"/>
  <c r="O47" i="1"/>
  <c r="O48" i="1"/>
  <c r="O49" i="1"/>
  <c r="M49" i="1" s="1"/>
  <c r="O50" i="1"/>
  <c r="O51" i="1"/>
  <c r="O52" i="1"/>
  <c r="O53" i="1"/>
  <c r="O54" i="1"/>
  <c r="N54" i="1" s="1"/>
  <c r="O55" i="1"/>
  <c r="O56" i="1"/>
  <c r="O57" i="1"/>
  <c r="O58" i="1"/>
  <c r="O59" i="1"/>
  <c r="O60" i="1"/>
  <c r="O61" i="1"/>
  <c r="O62" i="1"/>
  <c r="N62" i="1" s="1"/>
  <c r="O63" i="1"/>
  <c r="O64" i="1"/>
  <c r="O65" i="1"/>
  <c r="O66" i="1"/>
  <c r="N66" i="1" s="1"/>
  <c r="O67" i="1"/>
  <c r="M67" i="1" s="1"/>
  <c r="O68" i="1"/>
  <c r="O69" i="1"/>
  <c r="O70" i="1"/>
  <c r="N70" i="1" s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N84" i="1" s="1"/>
  <c r="O85" i="1"/>
  <c r="O86" i="1"/>
  <c r="O87" i="1"/>
  <c r="O88" i="1"/>
  <c r="O89" i="1"/>
  <c r="O90" i="1"/>
  <c r="O91" i="1"/>
  <c r="O92" i="1"/>
  <c r="N92" i="1" s="1"/>
  <c r="O93" i="1"/>
  <c r="O94" i="1"/>
  <c r="O95" i="1"/>
  <c r="O96" i="1"/>
  <c r="O97" i="1"/>
  <c r="O98" i="1"/>
  <c r="O99" i="1"/>
  <c r="O100" i="1"/>
  <c r="N100" i="1" s="1"/>
  <c r="O101" i="1"/>
  <c r="O102" i="1"/>
  <c r="O103" i="1"/>
  <c r="O104" i="1"/>
  <c r="O105" i="1"/>
  <c r="O106" i="1"/>
  <c r="O107" i="1"/>
  <c r="O108" i="1"/>
  <c r="O109" i="1"/>
  <c r="O110" i="1"/>
  <c r="O111" i="1"/>
  <c r="O112" i="1"/>
  <c r="M113" i="1" s="1"/>
  <c r="O113" i="1"/>
  <c r="O114" i="1"/>
  <c r="O115" i="1"/>
  <c r="O116" i="1"/>
  <c r="N116" i="1" s="1"/>
  <c r="O117" i="1"/>
  <c r="O118" i="1"/>
  <c r="O119" i="1"/>
  <c r="O120" i="1"/>
  <c r="O121" i="1"/>
  <c r="O122" i="1"/>
  <c r="O123" i="1"/>
  <c r="O124" i="1"/>
  <c r="M124" i="1" s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N138" i="1" s="1"/>
  <c r="O139" i="1"/>
  <c r="O140" i="1"/>
  <c r="M140" i="1" s="1"/>
  <c r="O141" i="1"/>
  <c r="O142" i="1"/>
  <c r="O143" i="1"/>
  <c r="O144" i="1"/>
  <c r="O145" i="1"/>
  <c r="O146" i="1"/>
  <c r="O147" i="1"/>
  <c r="O148" i="1"/>
  <c r="O149" i="1"/>
  <c r="O150" i="1"/>
  <c r="N150" i="1" s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N186" i="1" s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N202" i="1" s="1"/>
  <c r="O203" i="1"/>
  <c r="O204" i="1"/>
  <c r="O205" i="1"/>
  <c r="O206" i="1"/>
  <c r="O207" i="1"/>
  <c r="O208" i="1"/>
  <c r="O209" i="1"/>
  <c r="O34" i="1"/>
  <c r="R5" i="1" l="1"/>
  <c r="S5" i="1" s="1"/>
  <c r="T5" i="1" s="1"/>
  <c r="R6" i="1"/>
  <c r="R7" i="1"/>
  <c r="S7" i="1" s="1"/>
  <c r="T7" i="1" s="1"/>
  <c r="R37" i="1"/>
  <c r="S36" i="1"/>
  <c r="M202" i="1"/>
  <c r="J205" i="1"/>
  <c r="K205" i="1"/>
  <c r="L205" i="1"/>
  <c r="M205" i="1"/>
  <c r="N205" i="1"/>
  <c r="J193" i="1"/>
  <c r="K193" i="1"/>
  <c r="L193" i="1"/>
  <c r="M193" i="1"/>
  <c r="N193" i="1"/>
  <c r="J185" i="1"/>
  <c r="K185" i="1"/>
  <c r="L185" i="1"/>
  <c r="M185" i="1"/>
  <c r="N185" i="1"/>
  <c r="J177" i="1"/>
  <c r="K177" i="1"/>
  <c r="L177" i="1"/>
  <c r="M177" i="1"/>
  <c r="N177" i="1"/>
  <c r="J169" i="1"/>
  <c r="K169" i="1"/>
  <c r="L169" i="1"/>
  <c r="M169" i="1"/>
  <c r="N169" i="1"/>
  <c r="J161" i="1"/>
  <c r="K161" i="1"/>
  <c r="L161" i="1"/>
  <c r="N161" i="1"/>
  <c r="M161" i="1"/>
  <c r="J153" i="1"/>
  <c r="K153" i="1"/>
  <c r="L153" i="1"/>
  <c r="N153" i="1"/>
  <c r="M153" i="1"/>
  <c r="J145" i="1"/>
  <c r="K145" i="1"/>
  <c r="L145" i="1"/>
  <c r="N145" i="1"/>
  <c r="M145" i="1"/>
  <c r="K137" i="1"/>
  <c r="J137" i="1"/>
  <c r="L137" i="1"/>
  <c r="M137" i="1"/>
  <c r="N137" i="1"/>
  <c r="K129" i="1"/>
  <c r="L129" i="1"/>
  <c r="J129" i="1"/>
  <c r="M129" i="1"/>
  <c r="N129" i="1"/>
  <c r="K121" i="1"/>
  <c r="L121" i="1"/>
  <c r="J121" i="1"/>
  <c r="M121" i="1"/>
  <c r="N121" i="1"/>
  <c r="J113" i="1"/>
  <c r="K113" i="1"/>
  <c r="L113" i="1"/>
  <c r="M114" i="1"/>
  <c r="N113" i="1"/>
  <c r="J105" i="1"/>
  <c r="K105" i="1"/>
  <c r="L105" i="1"/>
  <c r="M106" i="1"/>
  <c r="N105" i="1"/>
  <c r="J97" i="1"/>
  <c r="L97" i="1"/>
  <c r="K97" i="1"/>
  <c r="N97" i="1"/>
  <c r="J89" i="1"/>
  <c r="L89" i="1"/>
  <c r="K89" i="1"/>
  <c r="N89" i="1"/>
  <c r="M89" i="1"/>
  <c r="J81" i="1"/>
  <c r="L81" i="1"/>
  <c r="K81" i="1"/>
  <c r="N81" i="1"/>
  <c r="J69" i="1"/>
  <c r="L69" i="1"/>
  <c r="M69" i="1"/>
  <c r="K69" i="1"/>
  <c r="N69" i="1"/>
  <c r="J61" i="1"/>
  <c r="L61" i="1"/>
  <c r="K61" i="1"/>
  <c r="M61" i="1"/>
  <c r="N61" i="1"/>
  <c r="K53" i="1"/>
  <c r="L53" i="1"/>
  <c r="J53" i="1"/>
  <c r="M53" i="1"/>
  <c r="N53" i="1"/>
  <c r="J41" i="1"/>
  <c r="K41" i="1"/>
  <c r="L41" i="1"/>
  <c r="M41" i="1"/>
  <c r="N41" i="1"/>
  <c r="K204" i="1"/>
  <c r="J204" i="1"/>
  <c r="L204" i="1"/>
  <c r="M204" i="1"/>
  <c r="N204" i="1"/>
  <c r="J184" i="1"/>
  <c r="K184" i="1"/>
  <c r="L184" i="1"/>
  <c r="M184" i="1"/>
  <c r="N184" i="1"/>
  <c r="K164" i="1"/>
  <c r="M164" i="1"/>
  <c r="J164" i="1"/>
  <c r="L164" i="1"/>
  <c r="N164" i="1"/>
  <c r="J148" i="1"/>
  <c r="K148" i="1"/>
  <c r="L148" i="1"/>
  <c r="N148" i="1"/>
  <c r="M148" i="1"/>
  <c r="J132" i="1"/>
  <c r="K132" i="1"/>
  <c r="L132" i="1"/>
  <c r="N132" i="1"/>
  <c r="M132" i="1"/>
  <c r="J112" i="1"/>
  <c r="K112" i="1"/>
  <c r="L112" i="1"/>
  <c r="J96" i="1"/>
  <c r="K96" i="1"/>
  <c r="L96" i="1"/>
  <c r="M96" i="1"/>
  <c r="J80" i="1"/>
  <c r="K80" i="1"/>
  <c r="L80" i="1"/>
  <c r="M80" i="1"/>
  <c r="J52" i="1"/>
  <c r="K52" i="1"/>
  <c r="L52" i="1"/>
  <c r="M52" i="1"/>
  <c r="S35" i="1"/>
  <c r="N96" i="1"/>
  <c r="N80" i="1"/>
  <c r="N112" i="1"/>
  <c r="J209" i="1"/>
  <c r="K209" i="1"/>
  <c r="L209" i="1"/>
  <c r="M209" i="1"/>
  <c r="N209" i="1"/>
  <c r="J201" i="1"/>
  <c r="K201" i="1"/>
  <c r="L201" i="1"/>
  <c r="M201" i="1"/>
  <c r="N201" i="1"/>
  <c r="J197" i="1"/>
  <c r="K197" i="1"/>
  <c r="L197" i="1"/>
  <c r="M197" i="1"/>
  <c r="N197" i="1"/>
  <c r="J189" i="1"/>
  <c r="K189" i="1"/>
  <c r="L189" i="1"/>
  <c r="M189" i="1"/>
  <c r="N189" i="1"/>
  <c r="J181" i="1"/>
  <c r="K181" i="1"/>
  <c r="L181" i="1"/>
  <c r="M181" i="1"/>
  <c r="N181" i="1"/>
  <c r="J173" i="1"/>
  <c r="K173" i="1"/>
  <c r="L173" i="1"/>
  <c r="M173" i="1"/>
  <c r="N173" i="1"/>
  <c r="J165" i="1"/>
  <c r="K165" i="1"/>
  <c r="L165" i="1"/>
  <c r="N165" i="1"/>
  <c r="M165" i="1"/>
  <c r="J157" i="1"/>
  <c r="K157" i="1"/>
  <c r="L157" i="1"/>
  <c r="N157" i="1"/>
  <c r="M157" i="1"/>
  <c r="J149" i="1"/>
  <c r="K149" i="1"/>
  <c r="L149" i="1"/>
  <c r="N149" i="1"/>
  <c r="K141" i="1"/>
  <c r="J141" i="1"/>
  <c r="L141" i="1"/>
  <c r="M141" i="1"/>
  <c r="N141" i="1"/>
  <c r="K133" i="1"/>
  <c r="L133" i="1"/>
  <c r="J133" i="1"/>
  <c r="M133" i="1"/>
  <c r="K125" i="1"/>
  <c r="L125" i="1"/>
  <c r="J125" i="1"/>
  <c r="M125" i="1"/>
  <c r="N125" i="1"/>
  <c r="J117" i="1"/>
  <c r="K117" i="1"/>
  <c r="L117" i="1"/>
  <c r="M118" i="1"/>
  <c r="N117" i="1"/>
  <c r="J109" i="1"/>
  <c r="K109" i="1"/>
  <c r="L109" i="1"/>
  <c r="M110" i="1"/>
  <c r="N109" i="1"/>
  <c r="J101" i="1"/>
  <c r="K101" i="1"/>
  <c r="L101" i="1"/>
  <c r="M102" i="1"/>
  <c r="N101" i="1"/>
  <c r="J93" i="1"/>
  <c r="L93" i="1"/>
  <c r="K93" i="1"/>
  <c r="N93" i="1"/>
  <c r="M93" i="1"/>
  <c r="J85" i="1"/>
  <c r="L85" i="1"/>
  <c r="K85" i="1"/>
  <c r="M85" i="1"/>
  <c r="N85" i="1"/>
  <c r="J77" i="1"/>
  <c r="L77" i="1"/>
  <c r="K77" i="1"/>
  <c r="N77" i="1"/>
  <c r="M77" i="1"/>
  <c r="L73" i="1"/>
  <c r="J73" i="1"/>
  <c r="K73" i="1"/>
  <c r="M73" i="1"/>
  <c r="N73" i="1"/>
  <c r="L65" i="1"/>
  <c r="J65" i="1"/>
  <c r="M65" i="1"/>
  <c r="K65" i="1"/>
  <c r="N65" i="1"/>
  <c r="L57" i="1"/>
  <c r="J57" i="1"/>
  <c r="K57" i="1"/>
  <c r="M57" i="1"/>
  <c r="N57" i="1"/>
  <c r="J49" i="1"/>
  <c r="K49" i="1"/>
  <c r="L49" i="1"/>
  <c r="J45" i="1"/>
  <c r="L45" i="1"/>
  <c r="K45" i="1"/>
  <c r="M45" i="1"/>
  <c r="J37" i="1"/>
  <c r="L37" i="1"/>
  <c r="K37" i="1"/>
  <c r="M37" i="1"/>
  <c r="J208" i="1"/>
  <c r="K208" i="1"/>
  <c r="L208" i="1"/>
  <c r="M208" i="1"/>
  <c r="N208" i="1"/>
  <c r="K196" i="1"/>
  <c r="J196" i="1"/>
  <c r="L196" i="1"/>
  <c r="M196" i="1"/>
  <c r="N196" i="1"/>
  <c r="K188" i="1"/>
  <c r="J188" i="1"/>
  <c r="L188" i="1"/>
  <c r="M188" i="1"/>
  <c r="N188" i="1"/>
  <c r="J176" i="1"/>
  <c r="K176" i="1"/>
  <c r="L176" i="1"/>
  <c r="M176" i="1"/>
  <c r="N176" i="1"/>
  <c r="K172" i="1"/>
  <c r="J172" i="1"/>
  <c r="L172" i="1"/>
  <c r="M172" i="1"/>
  <c r="N172" i="1"/>
  <c r="K160" i="1"/>
  <c r="J160" i="1"/>
  <c r="L160" i="1"/>
  <c r="N160" i="1"/>
  <c r="M160" i="1"/>
  <c r="K152" i="1"/>
  <c r="J152" i="1"/>
  <c r="L152" i="1"/>
  <c r="N152" i="1"/>
  <c r="M152" i="1"/>
  <c r="J140" i="1"/>
  <c r="K140" i="1"/>
  <c r="L140" i="1"/>
  <c r="N140" i="1"/>
  <c r="J128" i="1"/>
  <c r="K128" i="1"/>
  <c r="L128" i="1"/>
  <c r="N128" i="1"/>
  <c r="M128" i="1"/>
  <c r="J120" i="1"/>
  <c r="K120" i="1"/>
  <c r="L120" i="1"/>
  <c r="J108" i="1"/>
  <c r="K108" i="1"/>
  <c r="L108" i="1"/>
  <c r="M109" i="1"/>
  <c r="J100" i="1"/>
  <c r="K100" i="1"/>
  <c r="L100" i="1"/>
  <c r="M101" i="1"/>
  <c r="J88" i="1"/>
  <c r="K88" i="1"/>
  <c r="L88" i="1"/>
  <c r="M88" i="1"/>
  <c r="J76" i="1"/>
  <c r="K76" i="1"/>
  <c r="L76" i="1"/>
  <c r="M76" i="1"/>
  <c r="J68" i="1"/>
  <c r="K68" i="1"/>
  <c r="L68" i="1"/>
  <c r="M68" i="1"/>
  <c r="N68" i="1"/>
  <c r="J56" i="1"/>
  <c r="K56" i="1"/>
  <c r="L56" i="1"/>
  <c r="M56" i="1"/>
  <c r="N56" i="1"/>
  <c r="J44" i="1"/>
  <c r="K44" i="1"/>
  <c r="L44" i="1"/>
  <c r="M44" i="1"/>
  <c r="N44" i="1"/>
  <c r="J40" i="1"/>
  <c r="L40" i="1"/>
  <c r="M40" i="1"/>
  <c r="K40" i="1"/>
  <c r="N40" i="1"/>
  <c r="J203" i="1"/>
  <c r="K203" i="1"/>
  <c r="M203" i="1"/>
  <c r="N203" i="1"/>
  <c r="L203" i="1"/>
  <c r="J195" i="1"/>
  <c r="K195" i="1"/>
  <c r="M195" i="1"/>
  <c r="N195" i="1"/>
  <c r="L195" i="1"/>
  <c r="J187" i="1"/>
  <c r="K187" i="1"/>
  <c r="M187" i="1"/>
  <c r="N187" i="1"/>
  <c r="L187" i="1"/>
  <c r="J175" i="1"/>
  <c r="K175" i="1"/>
  <c r="M175" i="1"/>
  <c r="N175" i="1"/>
  <c r="L175" i="1"/>
  <c r="J167" i="1"/>
  <c r="K167" i="1"/>
  <c r="M167" i="1"/>
  <c r="N167" i="1"/>
  <c r="L167" i="1"/>
  <c r="J159" i="1"/>
  <c r="K159" i="1"/>
  <c r="N159" i="1"/>
  <c r="M159" i="1"/>
  <c r="L159" i="1"/>
  <c r="J151" i="1"/>
  <c r="K151" i="1"/>
  <c r="N151" i="1"/>
  <c r="M151" i="1"/>
  <c r="L151" i="1"/>
  <c r="J143" i="1"/>
  <c r="K143" i="1"/>
  <c r="N143" i="1"/>
  <c r="M143" i="1"/>
  <c r="L143" i="1"/>
  <c r="J135" i="1"/>
  <c r="K135" i="1"/>
  <c r="L135" i="1"/>
  <c r="M135" i="1"/>
  <c r="N135" i="1"/>
  <c r="J127" i="1"/>
  <c r="K127" i="1"/>
  <c r="M127" i="1"/>
  <c r="L127" i="1"/>
  <c r="N127" i="1"/>
  <c r="K119" i="1"/>
  <c r="J119" i="1"/>
  <c r="L119" i="1"/>
  <c r="M120" i="1"/>
  <c r="N119" i="1"/>
  <c r="K115" i="1"/>
  <c r="J115" i="1"/>
  <c r="L115" i="1"/>
  <c r="M116" i="1"/>
  <c r="N115" i="1"/>
  <c r="K107" i="1"/>
  <c r="J107" i="1"/>
  <c r="L107" i="1"/>
  <c r="M108" i="1"/>
  <c r="N107" i="1"/>
  <c r="K103" i="1"/>
  <c r="J103" i="1"/>
  <c r="L103" i="1"/>
  <c r="M104" i="1"/>
  <c r="N103" i="1"/>
  <c r="J99" i="1"/>
  <c r="K99" i="1"/>
  <c r="L99" i="1"/>
  <c r="M100" i="1"/>
  <c r="N99" i="1"/>
  <c r="J95" i="1"/>
  <c r="M95" i="1"/>
  <c r="K95" i="1"/>
  <c r="L95" i="1"/>
  <c r="N95" i="1"/>
  <c r="K91" i="1"/>
  <c r="J91" i="1"/>
  <c r="M91" i="1"/>
  <c r="L91" i="1"/>
  <c r="N91" i="1"/>
  <c r="J87" i="1"/>
  <c r="K87" i="1"/>
  <c r="L87" i="1"/>
  <c r="M87" i="1"/>
  <c r="N87" i="1"/>
  <c r="K83" i="1"/>
  <c r="J83" i="1"/>
  <c r="L83" i="1"/>
  <c r="M83" i="1"/>
  <c r="N83" i="1"/>
  <c r="J79" i="1"/>
  <c r="K79" i="1"/>
  <c r="M79" i="1"/>
  <c r="L79" i="1"/>
  <c r="N79" i="1"/>
  <c r="K75" i="1"/>
  <c r="J75" i="1"/>
  <c r="M75" i="1"/>
  <c r="L75" i="1"/>
  <c r="N75" i="1"/>
  <c r="K71" i="1"/>
  <c r="J71" i="1"/>
  <c r="L71" i="1"/>
  <c r="M71" i="1"/>
  <c r="N71" i="1"/>
  <c r="K67" i="1"/>
  <c r="J67" i="1"/>
  <c r="L67" i="1"/>
  <c r="N67" i="1"/>
  <c r="K63" i="1"/>
  <c r="J63" i="1"/>
  <c r="L63" i="1"/>
  <c r="N63" i="1"/>
  <c r="M63" i="1"/>
  <c r="K59" i="1"/>
  <c r="J59" i="1"/>
  <c r="L59" i="1"/>
  <c r="N59" i="1"/>
  <c r="M59" i="1"/>
  <c r="J55" i="1"/>
  <c r="K55" i="1"/>
  <c r="L55" i="1"/>
  <c r="M55" i="1"/>
  <c r="N55" i="1"/>
  <c r="J51" i="1"/>
  <c r="K51" i="1"/>
  <c r="M51" i="1"/>
  <c r="L51" i="1"/>
  <c r="N51" i="1"/>
  <c r="K47" i="1"/>
  <c r="J47" i="1"/>
  <c r="L47" i="1"/>
  <c r="M47" i="1"/>
  <c r="N47" i="1"/>
  <c r="J43" i="1"/>
  <c r="K43" i="1"/>
  <c r="M43" i="1"/>
  <c r="L43" i="1"/>
  <c r="N43" i="1"/>
  <c r="J39" i="1"/>
  <c r="K39" i="1"/>
  <c r="L39" i="1"/>
  <c r="M39" i="1"/>
  <c r="N39" i="1"/>
  <c r="J35" i="1"/>
  <c r="K35" i="1"/>
  <c r="L35" i="1"/>
  <c r="M35" i="1"/>
  <c r="N35" i="1"/>
  <c r="N49" i="1"/>
  <c r="N76" i="1"/>
  <c r="N108" i="1"/>
  <c r="N133" i="1"/>
  <c r="M97" i="1"/>
  <c r="J200" i="1"/>
  <c r="K200" i="1"/>
  <c r="L200" i="1"/>
  <c r="M200" i="1"/>
  <c r="N200" i="1"/>
  <c r="J192" i="1"/>
  <c r="K192" i="1"/>
  <c r="L192" i="1"/>
  <c r="M192" i="1"/>
  <c r="N192" i="1"/>
  <c r="K180" i="1"/>
  <c r="J180" i="1"/>
  <c r="L180" i="1"/>
  <c r="M180" i="1"/>
  <c r="N180" i="1"/>
  <c r="J168" i="1"/>
  <c r="K168" i="1"/>
  <c r="L168" i="1"/>
  <c r="M168" i="1"/>
  <c r="N168" i="1"/>
  <c r="J156" i="1"/>
  <c r="K156" i="1"/>
  <c r="L156" i="1"/>
  <c r="N156" i="1"/>
  <c r="M156" i="1"/>
  <c r="K144" i="1"/>
  <c r="J144" i="1"/>
  <c r="L144" i="1"/>
  <c r="N144" i="1"/>
  <c r="M144" i="1"/>
  <c r="J136" i="1"/>
  <c r="K136" i="1"/>
  <c r="L136" i="1"/>
  <c r="N136" i="1"/>
  <c r="M136" i="1"/>
  <c r="J124" i="1"/>
  <c r="K124" i="1"/>
  <c r="L124" i="1"/>
  <c r="N124" i="1"/>
  <c r="J116" i="1"/>
  <c r="K116" i="1"/>
  <c r="L116" i="1"/>
  <c r="M117" i="1"/>
  <c r="J104" i="1"/>
  <c r="K104" i="1"/>
  <c r="L104" i="1"/>
  <c r="M105" i="1"/>
  <c r="J92" i="1"/>
  <c r="K92" i="1"/>
  <c r="L92" i="1"/>
  <c r="M92" i="1"/>
  <c r="J84" i="1"/>
  <c r="K84" i="1"/>
  <c r="L84" i="1"/>
  <c r="M84" i="1"/>
  <c r="J72" i="1"/>
  <c r="L72" i="1"/>
  <c r="M72" i="1"/>
  <c r="K72" i="1"/>
  <c r="N72" i="1"/>
  <c r="J64" i="1"/>
  <c r="K64" i="1"/>
  <c r="L64" i="1"/>
  <c r="M64" i="1"/>
  <c r="N64" i="1"/>
  <c r="J60" i="1"/>
  <c r="K60" i="1"/>
  <c r="L60" i="1"/>
  <c r="M60" i="1"/>
  <c r="N60" i="1"/>
  <c r="J48" i="1"/>
  <c r="K48" i="1"/>
  <c r="L48" i="1"/>
  <c r="M48" i="1"/>
  <c r="N48" i="1"/>
  <c r="K36" i="1"/>
  <c r="J36" i="1"/>
  <c r="L36" i="1"/>
  <c r="M36" i="1"/>
  <c r="N36" i="1"/>
  <c r="J207" i="1"/>
  <c r="K207" i="1"/>
  <c r="M207" i="1"/>
  <c r="N207" i="1"/>
  <c r="L207" i="1"/>
  <c r="J199" i="1"/>
  <c r="K199" i="1"/>
  <c r="M199" i="1"/>
  <c r="N199" i="1"/>
  <c r="L199" i="1"/>
  <c r="J191" i="1"/>
  <c r="K191" i="1"/>
  <c r="M191" i="1"/>
  <c r="N191" i="1"/>
  <c r="L191" i="1"/>
  <c r="J183" i="1"/>
  <c r="K183" i="1"/>
  <c r="M183" i="1"/>
  <c r="N183" i="1"/>
  <c r="L183" i="1"/>
  <c r="J179" i="1"/>
  <c r="K179" i="1"/>
  <c r="M179" i="1"/>
  <c r="N179" i="1"/>
  <c r="L179" i="1"/>
  <c r="J171" i="1"/>
  <c r="K171" i="1"/>
  <c r="M171" i="1"/>
  <c r="N171" i="1"/>
  <c r="L171" i="1"/>
  <c r="J163" i="1"/>
  <c r="K163" i="1"/>
  <c r="L163" i="1"/>
  <c r="M163" i="1"/>
  <c r="N163" i="1"/>
  <c r="J155" i="1"/>
  <c r="K155" i="1"/>
  <c r="N155" i="1"/>
  <c r="L155" i="1"/>
  <c r="M155" i="1"/>
  <c r="J147" i="1"/>
  <c r="K147" i="1"/>
  <c r="N147" i="1"/>
  <c r="L147" i="1"/>
  <c r="M147" i="1"/>
  <c r="J139" i="1"/>
  <c r="K139" i="1"/>
  <c r="L139" i="1"/>
  <c r="M139" i="1"/>
  <c r="N139" i="1"/>
  <c r="J131" i="1"/>
  <c r="K131" i="1"/>
  <c r="L131" i="1"/>
  <c r="M131" i="1"/>
  <c r="N131" i="1"/>
  <c r="J123" i="1"/>
  <c r="K123" i="1"/>
  <c r="L123" i="1"/>
  <c r="M123" i="1"/>
  <c r="K111" i="1"/>
  <c r="J111" i="1"/>
  <c r="M112" i="1"/>
  <c r="L111" i="1"/>
  <c r="N111" i="1"/>
  <c r="J34" i="1"/>
  <c r="L34" i="1"/>
  <c r="N34" i="1"/>
  <c r="J206" i="1"/>
  <c r="K206" i="1"/>
  <c r="L206" i="1"/>
  <c r="M206" i="1"/>
  <c r="N206" i="1"/>
  <c r="J202" i="1"/>
  <c r="L202" i="1"/>
  <c r="K202" i="1"/>
  <c r="J198" i="1"/>
  <c r="K198" i="1"/>
  <c r="L198" i="1"/>
  <c r="M198" i="1"/>
  <c r="N198" i="1"/>
  <c r="J194" i="1"/>
  <c r="L194" i="1"/>
  <c r="K194" i="1"/>
  <c r="M194" i="1"/>
  <c r="N194" i="1"/>
  <c r="J190" i="1"/>
  <c r="K190" i="1"/>
  <c r="L190" i="1"/>
  <c r="M190" i="1"/>
  <c r="N190" i="1"/>
  <c r="J186" i="1"/>
  <c r="L186" i="1"/>
  <c r="K186" i="1"/>
  <c r="M186" i="1"/>
  <c r="J182" i="1"/>
  <c r="K182" i="1"/>
  <c r="L182" i="1"/>
  <c r="M182" i="1"/>
  <c r="N182" i="1"/>
  <c r="J178" i="1"/>
  <c r="L178" i="1"/>
  <c r="K178" i="1"/>
  <c r="M178" i="1"/>
  <c r="N178" i="1"/>
  <c r="J174" i="1"/>
  <c r="K174" i="1"/>
  <c r="L174" i="1"/>
  <c r="M174" i="1"/>
  <c r="N174" i="1"/>
  <c r="J170" i="1"/>
  <c r="L170" i="1"/>
  <c r="K170" i="1"/>
  <c r="M170" i="1"/>
  <c r="J166" i="1"/>
  <c r="K166" i="1"/>
  <c r="L166" i="1"/>
  <c r="M166" i="1"/>
  <c r="N166" i="1"/>
  <c r="J162" i="1"/>
  <c r="K162" i="1"/>
  <c r="L162" i="1"/>
  <c r="M162" i="1"/>
  <c r="N162" i="1"/>
  <c r="J158" i="1"/>
  <c r="L158" i="1"/>
  <c r="K158" i="1"/>
  <c r="M158" i="1"/>
  <c r="N158" i="1"/>
  <c r="J154" i="1"/>
  <c r="K154" i="1"/>
  <c r="L154" i="1"/>
  <c r="M154" i="1"/>
  <c r="N154" i="1"/>
  <c r="J150" i="1"/>
  <c r="L150" i="1"/>
  <c r="K150" i="1"/>
  <c r="M150" i="1"/>
  <c r="J146" i="1"/>
  <c r="K146" i="1"/>
  <c r="L146" i="1"/>
  <c r="M146" i="1"/>
  <c r="N146" i="1"/>
  <c r="J142" i="1"/>
  <c r="K142" i="1"/>
  <c r="L142" i="1"/>
  <c r="M142" i="1"/>
  <c r="N142" i="1"/>
  <c r="J138" i="1"/>
  <c r="L138" i="1"/>
  <c r="K138" i="1"/>
  <c r="M138" i="1"/>
  <c r="J134" i="1"/>
  <c r="K134" i="1"/>
  <c r="L134" i="1"/>
  <c r="M134" i="1"/>
  <c r="N134" i="1"/>
  <c r="J130" i="1"/>
  <c r="L130" i="1"/>
  <c r="M130" i="1"/>
  <c r="N130" i="1"/>
  <c r="K130" i="1"/>
  <c r="J126" i="1"/>
  <c r="K126" i="1"/>
  <c r="L126" i="1"/>
  <c r="M126" i="1"/>
  <c r="N126" i="1"/>
  <c r="J122" i="1"/>
  <c r="L122" i="1"/>
  <c r="K122" i="1"/>
  <c r="M122" i="1"/>
  <c r="N122" i="1"/>
  <c r="J118" i="1"/>
  <c r="L118" i="1"/>
  <c r="M119" i="1"/>
  <c r="K118" i="1"/>
  <c r="N118" i="1"/>
  <c r="J114" i="1"/>
  <c r="K114" i="1"/>
  <c r="L114" i="1"/>
  <c r="M115" i="1"/>
  <c r="N114" i="1"/>
  <c r="J110" i="1"/>
  <c r="L110" i="1"/>
  <c r="M111" i="1"/>
  <c r="K110" i="1"/>
  <c r="N110" i="1"/>
  <c r="J106" i="1"/>
  <c r="K106" i="1"/>
  <c r="L106" i="1"/>
  <c r="M107" i="1"/>
  <c r="N106" i="1"/>
  <c r="J102" i="1"/>
  <c r="L102" i="1"/>
  <c r="K102" i="1"/>
  <c r="M103" i="1"/>
  <c r="N102" i="1"/>
  <c r="J98" i="1"/>
  <c r="K98" i="1"/>
  <c r="L98" i="1"/>
  <c r="M98" i="1"/>
  <c r="M99" i="1"/>
  <c r="N98" i="1"/>
  <c r="J94" i="1"/>
  <c r="K94" i="1"/>
  <c r="L94" i="1"/>
  <c r="M94" i="1"/>
  <c r="N94" i="1"/>
  <c r="J90" i="1"/>
  <c r="K90" i="1"/>
  <c r="L90" i="1"/>
  <c r="M90" i="1"/>
  <c r="N90" i="1"/>
  <c r="J86" i="1"/>
  <c r="K86" i="1"/>
  <c r="L86" i="1"/>
  <c r="M86" i="1"/>
  <c r="N86" i="1"/>
  <c r="J82" i="1"/>
  <c r="K82" i="1"/>
  <c r="L82" i="1"/>
  <c r="M82" i="1"/>
  <c r="N82" i="1"/>
  <c r="J78" i="1"/>
  <c r="K78" i="1"/>
  <c r="L78" i="1"/>
  <c r="M78" i="1"/>
  <c r="N78" i="1"/>
  <c r="J74" i="1"/>
  <c r="K74" i="1"/>
  <c r="L74" i="1"/>
  <c r="M74" i="1"/>
  <c r="N74" i="1"/>
  <c r="J70" i="1"/>
  <c r="L70" i="1"/>
  <c r="K70" i="1"/>
  <c r="M70" i="1"/>
  <c r="J66" i="1"/>
  <c r="L66" i="1"/>
  <c r="K66" i="1"/>
  <c r="M66" i="1"/>
  <c r="J62" i="1"/>
  <c r="L62" i="1"/>
  <c r="K62" i="1"/>
  <c r="M62" i="1"/>
  <c r="J58" i="1"/>
  <c r="L58" i="1"/>
  <c r="K58" i="1"/>
  <c r="M58" i="1"/>
  <c r="J54" i="1"/>
  <c r="L54" i="1"/>
  <c r="K54" i="1"/>
  <c r="M54" i="1"/>
  <c r="J50" i="1"/>
  <c r="L50" i="1"/>
  <c r="K50" i="1"/>
  <c r="M50" i="1"/>
  <c r="N50" i="1"/>
  <c r="J46" i="1"/>
  <c r="L46" i="1"/>
  <c r="K46" i="1"/>
  <c r="M46" i="1"/>
  <c r="N46" i="1"/>
  <c r="J42" i="1"/>
  <c r="L42" i="1"/>
  <c r="K42" i="1"/>
  <c r="M42" i="1"/>
  <c r="N42" i="1"/>
  <c r="J38" i="1"/>
  <c r="K38" i="1"/>
  <c r="L38" i="1"/>
  <c r="N38" i="1"/>
  <c r="M38" i="1"/>
  <c r="N37" i="1"/>
  <c r="N52" i="1"/>
  <c r="N58" i="1"/>
  <c r="N88" i="1"/>
  <c r="N120" i="1"/>
  <c r="N104" i="1"/>
  <c r="N123" i="1"/>
  <c r="N170" i="1"/>
  <c r="M81" i="1"/>
  <c r="M149" i="1"/>
  <c r="S6" i="1"/>
  <c r="T6" i="1" s="1"/>
  <c r="O21" i="1" s="1"/>
  <c r="K21" i="1" l="1"/>
  <c r="R38" i="1"/>
  <c r="S37" i="1"/>
  <c r="R39" i="1" l="1"/>
  <c r="S38" i="1"/>
  <c r="R40" i="1" l="1"/>
  <c r="S39" i="1"/>
  <c r="R41" i="1" l="1"/>
  <c r="S40" i="1"/>
  <c r="R42" i="1" l="1"/>
  <c r="S41" i="1"/>
  <c r="R43" i="1" l="1"/>
  <c r="S42" i="1"/>
  <c r="R44" i="1" l="1"/>
  <c r="S43" i="1"/>
  <c r="R45" i="1" l="1"/>
  <c r="S44" i="1"/>
  <c r="R46" i="1" l="1"/>
  <c r="S45" i="1"/>
  <c r="R47" i="1" l="1"/>
  <c r="S46" i="1"/>
  <c r="R48" i="1" l="1"/>
  <c r="S47" i="1"/>
  <c r="R49" i="1" l="1"/>
  <c r="S48" i="1"/>
  <c r="R50" i="1" l="1"/>
  <c r="S49" i="1"/>
  <c r="R51" i="1" l="1"/>
  <c r="S50" i="1"/>
  <c r="R52" i="1" l="1"/>
  <c r="S51" i="1"/>
  <c r="R53" i="1" l="1"/>
  <c r="S52" i="1"/>
  <c r="R54" i="1" l="1"/>
  <c r="S53" i="1"/>
  <c r="R55" i="1" l="1"/>
  <c r="S54" i="1"/>
  <c r="R56" i="1" l="1"/>
  <c r="S55" i="1"/>
  <c r="R57" i="1" l="1"/>
  <c r="S56" i="1"/>
  <c r="R58" i="1" l="1"/>
  <c r="S57" i="1"/>
  <c r="R59" i="1" l="1"/>
  <c r="S58" i="1"/>
  <c r="R60" i="1" l="1"/>
  <c r="S59" i="1"/>
  <c r="R61" i="1" l="1"/>
  <c r="S60" i="1"/>
  <c r="R62" i="1" l="1"/>
  <c r="S61" i="1"/>
  <c r="R63" i="1" l="1"/>
  <c r="S62" i="1"/>
  <c r="R64" i="1" l="1"/>
  <c r="S63" i="1"/>
  <c r="R65" i="1" l="1"/>
  <c r="S64" i="1"/>
  <c r="R66" i="1" l="1"/>
  <c r="S65" i="1"/>
  <c r="R67" i="1" l="1"/>
  <c r="S66" i="1"/>
  <c r="R68" i="1" l="1"/>
  <c r="S67" i="1"/>
  <c r="R69" i="1" l="1"/>
  <c r="S68" i="1"/>
  <c r="R70" i="1" l="1"/>
  <c r="S69" i="1"/>
  <c r="R71" i="1" l="1"/>
  <c r="S70" i="1"/>
  <c r="R72" i="1" l="1"/>
  <c r="S71" i="1"/>
  <c r="R73" i="1" l="1"/>
  <c r="S72" i="1"/>
  <c r="R74" i="1" l="1"/>
  <c r="S73" i="1"/>
  <c r="R75" i="1" l="1"/>
  <c r="S74" i="1"/>
  <c r="R76" i="1" l="1"/>
  <c r="S75" i="1"/>
  <c r="R77" i="1" l="1"/>
  <c r="S76" i="1"/>
  <c r="R78" i="1" l="1"/>
  <c r="S77" i="1"/>
  <c r="R79" i="1" l="1"/>
  <c r="S78" i="1"/>
  <c r="R80" i="1" l="1"/>
  <c r="S79" i="1"/>
  <c r="R81" i="1" l="1"/>
  <c r="S80" i="1"/>
  <c r="R82" i="1" l="1"/>
  <c r="S81" i="1"/>
  <c r="R83" i="1" l="1"/>
  <c r="S82" i="1"/>
  <c r="R84" i="1" l="1"/>
  <c r="S83" i="1"/>
  <c r="R85" i="1" l="1"/>
  <c r="S84" i="1"/>
  <c r="R86" i="1" l="1"/>
  <c r="S85" i="1"/>
  <c r="R87" i="1" l="1"/>
  <c r="S86" i="1"/>
  <c r="R88" i="1" l="1"/>
  <c r="S87" i="1"/>
  <c r="R89" i="1" l="1"/>
  <c r="S88" i="1"/>
  <c r="R90" i="1" l="1"/>
  <c r="S89" i="1"/>
  <c r="R91" i="1" l="1"/>
  <c r="S90" i="1"/>
  <c r="R92" i="1" l="1"/>
  <c r="S91" i="1"/>
  <c r="R93" i="1" l="1"/>
  <c r="S92" i="1"/>
  <c r="R94" i="1" l="1"/>
  <c r="S93" i="1"/>
  <c r="R95" i="1" l="1"/>
  <c r="S94" i="1"/>
  <c r="R96" i="1" l="1"/>
  <c r="S95" i="1"/>
  <c r="R97" i="1" l="1"/>
  <c r="S96" i="1"/>
  <c r="R98" i="1" l="1"/>
  <c r="S97" i="1"/>
  <c r="R99" i="1" l="1"/>
  <c r="S98" i="1"/>
  <c r="R100" i="1" l="1"/>
  <c r="S99" i="1"/>
  <c r="R101" i="1" l="1"/>
  <c r="S100" i="1"/>
  <c r="R102" i="1" l="1"/>
  <c r="S101" i="1"/>
  <c r="R103" i="1" l="1"/>
  <c r="S102" i="1"/>
  <c r="R104" i="1" l="1"/>
  <c r="S103" i="1"/>
  <c r="R105" i="1" l="1"/>
  <c r="S104" i="1"/>
  <c r="R106" i="1" l="1"/>
  <c r="S105" i="1"/>
  <c r="R107" i="1" l="1"/>
  <c r="S106" i="1"/>
  <c r="R108" i="1" l="1"/>
  <c r="S107" i="1"/>
  <c r="R109" i="1" l="1"/>
  <c r="S108" i="1"/>
  <c r="R110" i="1" l="1"/>
  <c r="S109" i="1"/>
  <c r="R111" i="1" l="1"/>
  <c r="S110" i="1"/>
  <c r="R112" i="1" l="1"/>
  <c r="S111" i="1"/>
  <c r="R113" i="1" l="1"/>
  <c r="S112" i="1"/>
  <c r="R114" i="1" l="1"/>
  <c r="S113" i="1"/>
  <c r="R115" i="1" l="1"/>
  <c r="S114" i="1"/>
  <c r="R116" i="1" l="1"/>
  <c r="S115" i="1"/>
  <c r="R117" i="1" l="1"/>
  <c r="S116" i="1"/>
  <c r="R118" i="1" l="1"/>
  <c r="S117" i="1"/>
  <c r="R119" i="1" l="1"/>
  <c r="S118" i="1"/>
  <c r="R120" i="1" l="1"/>
  <c r="S119" i="1"/>
  <c r="R121" i="1" l="1"/>
  <c r="S120" i="1"/>
  <c r="R122" i="1" l="1"/>
  <c r="S121" i="1"/>
  <c r="R123" i="1" l="1"/>
  <c r="S122" i="1"/>
  <c r="R124" i="1" l="1"/>
  <c r="S123" i="1"/>
  <c r="R125" i="1" l="1"/>
  <c r="S124" i="1"/>
  <c r="R126" i="1" l="1"/>
  <c r="S125" i="1"/>
  <c r="R127" i="1" l="1"/>
  <c r="S126" i="1"/>
  <c r="R128" i="1" l="1"/>
  <c r="S127" i="1"/>
  <c r="R129" i="1" l="1"/>
  <c r="S128" i="1"/>
  <c r="R130" i="1" l="1"/>
  <c r="S129" i="1"/>
  <c r="R131" i="1" l="1"/>
  <c r="S130" i="1"/>
  <c r="R132" i="1" l="1"/>
  <c r="S131" i="1"/>
  <c r="R133" i="1" l="1"/>
  <c r="S132" i="1"/>
  <c r="R134" i="1" l="1"/>
  <c r="S133" i="1"/>
  <c r="R135" i="1" l="1"/>
  <c r="S134" i="1"/>
  <c r="R136" i="1" l="1"/>
  <c r="S135" i="1"/>
  <c r="R137" i="1" l="1"/>
  <c r="S136" i="1"/>
  <c r="R138" i="1" l="1"/>
  <c r="S137" i="1"/>
  <c r="R139" i="1" l="1"/>
  <c r="S138" i="1"/>
  <c r="R140" i="1" l="1"/>
  <c r="S139" i="1"/>
  <c r="R141" i="1" l="1"/>
  <c r="S140" i="1"/>
  <c r="R142" i="1" l="1"/>
  <c r="S141" i="1"/>
  <c r="R143" i="1" l="1"/>
  <c r="S142" i="1"/>
  <c r="R144" i="1" l="1"/>
  <c r="S143" i="1"/>
  <c r="R145" i="1" l="1"/>
  <c r="S144" i="1"/>
  <c r="R146" i="1" l="1"/>
  <c r="S145" i="1"/>
  <c r="R147" i="1" l="1"/>
  <c r="S146" i="1"/>
  <c r="R148" i="1" l="1"/>
  <c r="S147" i="1"/>
  <c r="R149" i="1" l="1"/>
  <c r="S148" i="1"/>
  <c r="R150" i="1" l="1"/>
  <c r="S149" i="1"/>
  <c r="R151" i="1" l="1"/>
  <c r="S150" i="1"/>
  <c r="R152" i="1" l="1"/>
  <c r="S151" i="1"/>
  <c r="R153" i="1" l="1"/>
  <c r="S152" i="1"/>
  <c r="R154" i="1" l="1"/>
  <c r="S153" i="1"/>
  <c r="R155" i="1" l="1"/>
  <c r="S154" i="1"/>
  <c r="R156" i="1" l="1"/>
  <c r="S155" i="1"/>
  <c r="R157" i="1" l="1"/>
  <c r="S156" i="1"/>
  <c r="R158" i="1" l="1"/>
  <c r="S157" i="1"/>
  <c r="R159" i="1" l="1"/>
  <c r="S158" i="1"/>
  <c r="R160" i="1" l="1"/>
  <c r="S159" i="1"/>
  <c r="R161" i="1" l="1"/>
  <c r="S160" i="1"/>
  <c r="R162" i="1" l="1"/>
  <c r="S161" i="1"/>
  <c r="R163" i="1" l="1"/>
  <c r="S162" i="1"/>
  <c r="R164" i="1" l="1"/>
  <c r="S163" i="1"/>
  <c r="R165" i="1" l="1"/>
  <c r="S164" i="1"/>
  <c r="R166" i="1" l="1"/>
  <c r="S165" i="1"/>
  <c r="R167" i="1" l="1"/>
  <c r="S166" i="1"/>
  <c r="R168" i="1" l="1"/>
  <c r="S167" i="1"/>
  <c r="R169" i="1" l="1"/>
  <c r="S168" i="1"/>
  <c r="R170" i="1" l="1"/>
  <c r="S169" i="1"/>
  <c r="R171" i="1" l="1"/>
  <c r="S170" i="1"/>
  <c r="R172" i="1" l="1"/>
  <c r="S171" i="1"/>
  <c r="R173" i="1" l="1"/>
  <c r="S172" i="1"/>
  <c r="R174" i="1" l="1"/>
  <c r="S173" i="1"/>
  <c r="R175" i="1" l="1"/>
  <c r="S174" i="1"/>
  <c r="R176" i="1" l="1"/>
  <c r="S175" i="1"/>
  <c r="R177" i="1" l="1"/>
  <c r="S176" i="1"/>
  <c r="R178" i="1" l="1"/>
  <c r="S177" i="1"/>
  <c r="R179" i="1" l="1"/>
  <c r="S178" i="1"/>
  <c r="R180" i="1" l="1"/>
  <c r="S179" i="1"/>
  <c r="R181" i="1" l="1"/>
  <c r="S180" i="1"/>
  <c r="R182" i="1" l="1"/>
  <c r="S181" i="1"/>
  <c r="R183" i="1" l="1"/>
  <c r="S182" i="1"/>
  <c r="R184" i="1" l="1"/>
  <c r="S183" i="1"/>
  <c r="R185" i="1" l="1"/>
  <c r="S184" i="1"/>
  <c r="R186" i="1" l="1"/>
  <c r="S185" i="1"/>
  <c r="R187" i="1" l="1"/>
  <c r="S186" i="1"/>
  <c r="R188" i="1" l="1"/>
  <c r="S187" i="1"/>
  <c r="R189" i="1" l="1"/>
  <c r="S188" i="1"/>
  <c r="R190" i="1" l="1"/>
  <c r="S189" i="1"/>
  <c r="R191" i="1" l="1"/>
  <c r="S190" i="1"/>
  <c r="R192" i="1" l="1"/>
  <c r="S191" i="1"/>
  <c r="R193" i="1" l="1"/>
  <c r="S192" i="1"/>
  <c r="R194" i="1" l="1"/>
  <c r="S193" i="1"/>
  <c r="R195" i="1" l="1"/>
  <c r="S194" i="1"/>
  <c r="R196" i="1" l="1"/>
  <c r="S195" i="1"/>
  <c r="R197" i="1" l="1"/>
  <c r="S196" i="1"/>
  <c r="R198" i="1" l="1"/>
  <c r="S197" i="1"/>
  <c r="R199" i="1" l="1"/>
  <c r="S198" i="1"/>
  <c r="R200" i="1" l="1"/>
  <c r="S199" i="1"/>
  <c r="R201" i="1" l="1"/>
  <c r="S200" i="1"/>
  <c r="R202" i="1" l="1"/>
  <c r="S201" i="1"/>
  <c r="R203" i="1" l="1"/>
  <c r="S202" i="1"/>
  <c r="R204" i="1" l="1"/>
  <c r="S203" i="1"/>
  <c r="R205" i="1" l="1"/>
  <c r="S204" i="1"/>
  <c r="R206" i="1" l="1"/>
  <c r="S205" i="1"/>
  <c r="R207" i="1" l="1"/>
  <c r="S206" i="1"/>
  <c r="R208" i="1" l="1"/>
  <c r="S207" i="1"/>
  <c r="R209" i="1" l="1"/>
  <c r="S208" i="1"/>
  <c r="S209" i="1" l="1"/>
  <c r="T32" i="1" s="1"/>
  <c r="V28" i="1"/>
  <c r="W27" i="1"/>
  <c r="V27" i="1"/>
  <c r="U28" i="1"/>
  <c r="U27" i="1"/>
  <c r="X28" i="1" l="1"/>
  <c r="X27" i="1"/>
  <c r="O23" i="1" s="1"/>
  <c r="O22" i="1"/>
  <c r="K22" i="1"/>
  <c r="K23" i="1" l="1"/>
  <c r="K24" i="1" s="1"/>
  <c r="O24" i="1"/>
  <c r="N27" i="1" s="1"/>
  <c r="P27" i="1" l="1"/>
  <c r="O27" i="1"/>
  <c r="J27" i="1"/>
  <c r="K27" i="1" l="1"/>
  <c r="L27" i="1"/>
  <c r="Q27" i="1"/>
  <c r="O28" i="1" l="1"/>
  <c r="C15" i="1" s="1"/>
  <c r="M27" i="1"/>
  <c r="C16" i="1"/>
  <c r="K28" i="1" l="1"/>
  <c r="B15" i="1" s="1"/>
  <c r="B16" i="1"/>
  <c r="D15" i="1" l="1"/>
  <c r="E15" i="1"/>
  <c r="E16" i="1"/>
  <c r="D16" i="1"/>
</calcChain>
</file>

<file path=xl/sharedStrings.xml><?xml version="1.0" encoding="utf-8"?>
<sst xmlns="http://schemas.openxmlformats.org/spreadsheetml/2006/main" count="112" uniqueCount="83">
  <si>
    <t>Methane</t>
  </si>
  <si>
    <t xml:space="preserve">Methane Components </t>
  </si>
  <si>
    <t>Solid Store</t>
  </si>
  <si>
    <t>Liquid Slurry</t>
  </si>
  <si>
    <t>Anaerobic Lagoon</t>
  </si>
  <si>
    <t>Deep Pit &gt;1 month storage</t>
  </si>
  <si>
    <t>Deep Pit &lt;1 month storage</t>
  </si>
  <si>
    <t>VS kg/day</t>
  </si>
  <si>
    <t>B0 ms/kg VS</t>
  </si>
  <si>
    <t>Conversion factor methane m3 to kg</t>
  </si>
  <si>
    <t>Methane Conversion Factor (%)</t>
  </si>
  <si>
    <t>MS</t>
  </si>
  <si>
    <t>Nitrous Oxide Components</t>
  </si>
  <si>
    <t>Manure Mangement System</t>
  </si>
  <si>
    <t>Deep Pit</t>
  </si>
  <si>
    <t>Head per Manure Management System</t>
  </si>
  <si>
    <t>Nitrogen Excetion from MMS</t>
  </si>
  <si>
    <t>N excretion rate per kg per head per kg</t>
  </si>
  <si>
    <t>FracGas MS</t>
  </si>
  <si>
    <t>Direct Nitrous Oxide</t>
  </si>
  <si>
    <t xml:space="preserve">Emission Factor </t>
  </si>
  <si>
    <t>Baseline</t>
  </si>
  <si>
    <t>Manure</t>
  </si>
  <si>
    <t>Respiration</t>
  </si>
  <si>
    <t>Feed CO2</t>
  </si>
  <si>
    <t>Per lb</t>
  </si>
  <si>
    <t>Total</t>
  </si>
  <si>
    <t>Dead</t>
  </si>
  <si>
    <t>Per pig</t>
  </si>
  <si>
    <t xml:space="preserve">Live </t>
  </si>
  <si>
    <t>Mortality Outcome</t>
  </si>
  <si>
    <t>Feed components with distillers grain</t>
  </si>
  <si>
    <t>Corn% Diet in CO2 lbs</t>
  </si>
  <si>
    <t>Soybean% Diet in CO2 lbs</t>
  </si>
  <si>
    <t>DDGS% Diet in CO2 lbs</t>
  </si>
  <si>
    <t>Feed components without distillers grain</t>
  </si>
  <si>
    <t>DMI lbs</t>
  </si>
  <si>
    <t>Feed Efficiency lbs</t>
  </si>
  <si>
    <t>ADG lbs</t>
  </si>
  <si>
    <t>WT lbs</t>
  </si>
  <si>
    <t>Day</t>
  </si>
  <si>
    <t>Days</t>
  </si>
  <si>
    <t>Weight of pig</t>
  </si>
  <si>
    <t xml:space="preserve">Days in Barn </t>
  </si>
  <si>
    <t>Days of age</t>
  </si>
  <si>
    <t>Target</t>
  </si>
  <si>
    <t>Corn CO2 Factor</t>
  </si>
  <si>
    <t>Soybean CO2 Factor</t>
  </si>
  <si>
    <t>DDGs CO2 Factor</t>
  </si>
  <si>
    <t>Sum of Respiration Days</t>
  </si>
  <si>
    <t>Indirect Nitrous Oxide</t>
  </si>
  <si>
    <t>Nitrous Oxide Total</t>
  </si>
  <si>
    <t>Manure Per Production Day</t>
  </si>
  <si>
    <t>Manure Production Days Total</t>
  </si>
  <si>
    <t>Wean-to-Finish Pork Sustainability Calculator</t>
  </si>
  <si>
    <t>Inputs</t>
  </si>
  <si>
    <t>Mortality Rate (%)</t>
  </si>
  <si>
    <t>Manure Management System</t>
  </si>
  <si>
    <t>Feed Type</t>
  </si>
  <si>
    <t>With Distillers Grain</t>
  </si>
  <si>
    <t>Without Distillers Grain</t>
  </si>
  <si>
    <t>Corn</t>
  </si>
  <si>
    <t>Soybean</t>
  </si>
  <si>
    <t>DDG</t>
  </si>
  <si>
    <t>Feed Efficiency Factor Baseline</t>
  </si>
  <si>
    <t>Feed Efficiency Factor Target</t>
  </si>
  <si>
    <t>Outputs</t>
  </si>
  <si>
    <t>Change (%)</t>
  </si>
  <si>
    <t>Notes</t>
  </si>
  <si>
    <t>Contact: Erika Johnson</t>
  </si>
  <si>
    <t>Version 2.0</t>
  </si>
  <si>
    <t>Date Printed:</t>
  </si>
  <si>
    <t>Iowa Pork Industry Center -- Iowa State University Extension and Outreach</t>
  </si>
  <si>
    <t>Lbs of Carbon Dioxide Per Barn Cycle</t>
  </si>
  <si>
    <t>∆ (lb)</t>
  </si>
  <si>
    <r>
      <rPr>
        <b/>
        <sz val="14"/>
        <color rgb="FF418107"/>
        <rFont val="Arial"/>
        <family val="2"/>
      </rPr>
      <t xml:space="preserve">Green </t>
    </r>
    <r>
      <rPr>
        <b/>
        <sz val="14"/>
        <color theme="1"/>
        <rFont val="Arial"/>
        <family val="2"/>
      </rPr>
      <t>(-%, -0.00)</t>
    </r>
    <r>
      <rPr>
        <sz val="14"/>
        <color theme="1"/>
        <rFont val="Arial"/>
        <family val="2"/>
      </rPr>
      <t xml:space="preserve"> cells represent a decrease in carbon dioxide</t>
    </r>
    <r>
      <rPr>
        <vertAlign val="subscript"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emissions and </t>
    </r>
    <r>
      <rPr>
        <b/>
        <sz val="14"/>
        <color rgb="FFE33D31"/>
        <rFont val="Arial"/>
        <family val="2"/>
      </rPr>
      <t>Red</t>
    </r>
    <r>
      <rPr>
        <b/>
        <sz val="14"/>
        <color theme="1"/>
        <rFont val="Arial"/>
        <family val="2"/>
      </rPr>
      <t xml:space="preserve"> (%, 0.00) </t>
    </r>
    <r>
      <rPr>
        <sz val="14"/>
        <color theme="1"/>
        <rFont val="Arial"/>
        <family val="2"/>
      </rPr>
      <t>cells represent an increase in carbon dioxide</t>
    </r>
    <r>
      <rPr>
        <vertAlign val="subscript"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emissions. </t>
    </r>
  </si>
  <si>
    <t>The change % and ∆ lb for the market hog carbon dioxide output includes carbon dioxide produced from pigs that reach market weight and dead pigs.</t>
  </si>
  <si>
    <t>Select your manure management system and feed type using the drop down list in the shaded cells.</t>
  </si>
  <si>
    <t xml:space="preserve">Enter your values for barn size, mortality rate, and feed efficiency in the shaded cells. </t>
  </si>
  <si>
    <t>Feed Efficiency (lb)</t>
  </si>
  <si>
    <t>Lbs of Carbon Dioxide Per lbs Market Hog</t>
  </si>
  <si>
    <t>Wean-to-finish barn size by head</t>
  </si>
  <si>
    <t>This institution is an equal opportunity provider. For the full non-discrimination statement or accommodation inquiries, go to www.extension.iastate.edu/diversity/ext.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</si>
</sst>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[Red]0.00%;[Color10]\-0.00%"/>
    <numFmt numFmtId="167" formatCode="[Red]0.00;[Color10]\-0.00"/>
    <numFmt numFmtId="168" formatCode="[Red]#,##0;[Color10]\-#,##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418107"/>
      <name val="Arial"/>
      <family val="2"/>
    </font>
    <font>
      <vertAlign val="subscript"/>
      <sz val="14"/>
      <color theme="1"/>
      <name val="Arial"/>
      <family val="2"/>
    </font>
    <font>
      <b/>
      <sz val="14"/>
      <color rgb="FFE33D31"/>
      <name val="Arial"/>
      <family val="2"/>
    </font>
    <font>
      <u/>
      <sz val="14"/>
      <color theme="10"/>
      <name val="Arial"/>
      <family val="2"/>
    </font>
    <font>
      <b/>
      <sz val="2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13228"/>
        <bgColor indexed="64"/>
      </patternFill>
    </fill>
    <fill>
      <patternFill patternType="solid">
        <fgColor rgb="FFFFFCCC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DD9C4"/>
      </left>
      <right/>
      <top style="thin">
        <color rgb="FFDDD9C4"/>
      </top>
      <bottom style="thin">
        <color rgb="FFDDD9C4"/>
      </bottom>
      <diagonal/>
    </border>
    <border>
      <left/>
      <right/>
      <top style="thin">
        <color rgb="FFDDD9C4"/>
      </top>
      <bottom style="thin">
        <color rgb="FFDDD9C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Protection="1">
      <protection locked="0" hidden="1"/>
    </xf>
    <xf numFmtId="0" fontId="4" fillId="2" borderId="15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165" fontId="2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2" fontId="6" fillId="0" borderId="2" xfId="0" applyNumberFormat="1" applyFont="1" applyBorder="1" applyAlignment="1">
      <alignment horizontal="center" vertical="center"/>
    </xf>
    <xf numFmtId="166" fontId="6" fillId="0" borderId="2" xfId="1" applyNumberFormat="1" applyFont="1" applyFill="1" applyBorder="1" applyAlignment="1" applyProtection="1">
      <alignment horizontal="center" vertical="center"/>
    </xf>
    <xf numFmtId="167" fontId="6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166" fontId="6" fillId="0" borderId="6" xfId="1" applyNumberFormat="1" applyFont="1" applyFill="1" applyBorder="1" applyAlignment="1" applyProtection="1">
      <alignment horizontal="center" vertical="center"/>
    </xf>
    <xf numFmtId="0" fontId="6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0" fontId="10" fillId="0" borderId="0" xfId="2" applyFont="1" applyFill="1" applyProtection="1">
      <protection locked="0"/>
    </xf>
    <xf numFmtId="164" fontId="2" fillId="0" borderId="0" xfId="0" applyNumberFormat="1" applyFont="1" applyProtection="1">
      <protection locked="0" hidden="1"/>
    </xf>
    <xf numFmtId="0" fontId="11" fillId="2" borderId="14" xfId="0" applyFont="1" applyFill="1" applyBorder="1" applyProtection="1"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3" borderId="19" xfId="0" applyFont="1" applyFill="1" applyBorder="1" applyProtection="1"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Protection="1">
      <protection locked="0"/>
    </xf>
    <xf numFmtId="0" fontId="2" fillId="4" borderId="16" xfId="0" applyFont="1" applyFill="1" applyBorder="1" applyProtection="1">
      <protection locked="0"/>
    </xf>
    <xf numFmtId="0" fontId="4" fillId="4" borderId="18" xfId="0" applyFont="1" applyFill="1" applyBorder="1" applyProtection="1"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left"/>
      <protection locked="0"/>
    </xf>
    <xf numFmtId="0" fontId="2" fillId="3" borderId="19" xfId="0" applyFont="1" applyFill="1" applyBorder="1" applyProtection="1">
      <protection locked="0"/>
    </xf>
    <xf numFmtId="168" fontId="6" fillId="0" borderId="7" xfId="0" applyNumberFormat="1" applyFont="1" applyBorder="1" applyAlignment="1">
      <alignment horizontal="center" vertical="center"/>
    </xf>
    <xf numFmtId="0" fontId="4" fillId="3" borderId="19" xfId="0" applyFont="1" applyFill="1" applyBorder="1" applyProtection="1">
      <protection locked="0"/>
    </xf>
    <xf numFmtId="9" fontId="6" fillId="3" borderId="10" xfId="1" applyFont="1" applyFill="1" applyBorder="1" applyAlignment="1" applyProtection="1">
      <alignment horizontal="center" vertical="center"/>
      <protection locked="0"/>
    </xf>
    <xf numFmtId="9" fontId="6" fillId="3" borderId="11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CCC"/>
      <color rgb="FFDDD9C4"/>
      <color rgb="FFC13228"/>
      <color rgb="FFAFC7E0"/>
      <color rgb="FFF8F3EE"/>
      <color rgb="FFFFFFFF"/>
      <color rgb="FFACC6DD"/>
      <color rgb="FF4B9AD2"/>
      <color rgb="FF418107"/>
      <color rgb="FFE33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2522682</xdr:colOff>
      <xdr:row>21</xdr:row>
      <xdr:rowOff>145471</xdr:rowOff>
    </xdr:from>
    <xdr:ext cx="3995116" cy="715819"/>
    <xdr:pic>
      <xdr:nvPicPr>
        <xdr:cNvPr id="2" name="Picture 1" descr="Iowa State University Extension and Outreach.">
          <a:extLst>
            <a:ext uri="{FF2B5EF4-FFF2-40B4-BE49-F238E27FC236}">
              <a16:creationId xmlns:a16="http://schemas.microsoft.com/office/drawing/2014/main" id="{330AB3CB-5D67-244B-9CF7-103BD060A0D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9282" y="6330371"/>
          <a:ext cx="3995116" cy="715819"/>
        </a:xfrm>
        <a:prstGeom prst="rect">
          <a:avLst/>
        </a:prstGeom>
      </xdr:spPr>
    </xdr:pic>
    <xdr:clientData/>
  </xdr:oneCellAnchor>
  <xdr:twoCellAnchor editAs="oneCell">
    <xdr:from>
      <xdr:col>3</xdr:col>
      <xdr:colOff>2255383</xdr:colOff>
      <xdr:row>2</xdr:row>
      <xdr:rowOff>98136</xdr:rowOff>
    </xdr:from>
    <xdr:to>
      <xdr:col>6</xdr:col>
      <xdr:colOff>1073670</xdr:colOff>
      <xdr:row>10</xdr:row>
      <xdr:rowOff>292100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20EA82-F384-7B81-51D5-585F2069A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0083" y="707736"/>
          <a:ext cx="3910987" cy="2632364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rikaj@iastate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3DEF4-C737-764A-B282-51B8501AA489}">
  <dimension ref="A1:AB213"/>
  <sheetViews>
    <sheetView showGridLines="0" tabSelected="1" zoomScaleNormal="100" workbookViewId="0">
      <selection activeCell="F24" sqref="F24"/>
    </sheetView>
  </sheetViews>
  <sheetFormatPr baseColWidth="10" defaultRowHeight="16" x14ac:dyDescent="0.2"/>
  <cols>
    <col min="1" max="1" width="49.5" style="4" customWidth="1"/>
    <col min="2" max="3" width="43.5" style="4" customWidth="1"/>
    <col min="4" max="4" width="33.6640625" style="4" customWidth="1"/>
    <col min="5" max="5" width="17.33203125" style="4" customWidth="1"/>
    <col min="6" max="6" width="15.83203125" style="4" customWidth="1"/>
    <col min="7" max="7" width="22.83203125" style="4" customWidth="1"/>
    <col min="8" max="8" width="25.5" style="4" customWidth="1"/>
    <col min="9" max="9" width="44.5" style="4" hidden="1" customWidth="1"/>
    <col min="10" max="10" width="35.5" style="4" hidden="1" customWidth="1"/>
    <col min="11" max="11" width="34" style="4" hidden="1" customWidth="1"/>
    <col min="12" max="12" width="30.6640625" style="4" hidden="1" customWidth="1"/>
    <col min="13" max="13" width="35.33203125" style="4" hidden="1" customWidth="1"/>
    <col min="14" max="14" width="33.6640625" style="4" hidden="1" customWidth="1"/>
    <col min="15" max="15" width="25.33203125" style="4" hidden="1" customWidth="1"/>
    <col min="16" max="16" width="17.83203125" style="4" hidden="1" customWidth="1"/>
    <col min="17" max="17" width="19.1640625" style="4" hidden="1" customWidth="1"/>
    <col min="18" max="18" width="25.5" style="4" hidden="1" customWidth="1"/>
    <col min="19" max="19" width="23.6640625" style="4" hidden="1" customWidth="1"/>
    <col min="20" max="20" width="25" style="4" hidden="1" customWidth="1"/>
    <col min="21" max="21" width="6.5" style="4" hidden="1" customWidth="1"/>
    <col min="22" max="22" width="12.33203125" style="4" hidden="1" customWidth="1"/>
    <col min="23" max="23" width="10.83203125" style="4" hidden="1" customWidth="1"/>
    <col min="24" max="24" width="11.83203125" style="4" hidden="1" customWidth="1"/>
    <col min="25" max="25" width="10.6640625" style="4" hidden="1" customWidth="1"/>
    <col min="26" max="26" width="10" style="4" hidden="1" customWidth="1"/>
    <col min="27" max="28" width="10.83203125" style="4" hidden="1" customWidth="1"/>
    <col min="29" max="30" width="10.83203125" style="4" customWidth="1"/>
    <col min="31" max="16384" width="10.83203125" style="4"/>
  </cols>
  <sheetData>
    <row r="1" spans="1:20" s="3" customFormat="1" ht="30" x14ac:dyDescent="0.3">
      <c r="A1" s="20" t="s">
        <v>54</v>
      </c>
      <c r="B1" s="2"/>
      <c r="C1" s="2"/>
      <c r="D1" s="2"/>
      <c r="E1" s="2"/>
      <c r="J1" s="3" t="s">
        <v>1</v>
      </c>
    </row>
    <row r="2" spans="1:20" ht="18" x14ac:dyDescent="0.2">
      <c r="A2" s="16" t="s">
        <v>72</v>
      </c>
      <c r="C2" s="5"/>
      <c r="D2" s="5"/>
      <c r="E2" s="5"/>
      <c r="F2" s="5"/>
      <c r="K2" s="4" t="s">
        <v>10</v>
      </c>
      <c r="L2" s="4" t="s">
        <v>11</v>
      </c>
      <c r="O2" s="4" t="s">
        <v>0</v>
      </c>
      <c r="P2" s="4" t="s">
        <v>19</v>
      </c>
      <c r="Q2" s="4" t="s">
        <v>50</v>
      </c>
      <c r="R2" s="4" t="s">
        <v>51</v>
      </c>
      <c r="S2" s="4" t="s">
        <v>52</v>
      </c>
      <c r="T2" s="4" t="s">
        <v>53</v>
      </c>
    </row>
    <row r="3" spans="1:20" ht="18" x14ac:dyDescent="0.2">
      <c r="F3" s="5"/>
      <c r="J3" s="4" t="s">
        <v>2</v>
      </c>
      <c r="K3" s="4">
        <v>4</v>
      </c>
      <c r="L3" s="4">
        <v>1</v>
      </c>
      <c r="N3" s="4" t="s">
        <v>2</v>
      </c>
    </row>
    <row r="4" spans="1:20" ht="18" x14ac:dyDescent="0.2">
      <c r="A4" s="24" t="s">
        <v>78</v>
      </c>
      <c r="B4" s="37"/>
      <c r="C4" s="39"/>
      <c r="D4" s="5"/>
      <c r="E4" s="5"/>
      <c r="F4" s="5"/>
      <c r="J4" s="4" t="s">
        <v>3</v>
      </c>
      <c r="K4" s="4">
        <v>13</v>
      </c>
      <c r="L4" s="4">
        <v>1</v>
      </c>
      <c r="N4" s="4" t="s">
        <v>3</v>
      </c>
    </row>
    <row r="5" spans="1:20" ht="18" x14ac:dyDescent="0.2">
      <c r="A5" s="29" t="s">
        <v>77</v>
      </c>
      <c r="B5" s="30"/>
      <c r="C5" s="31"/>
      <c r="D5" s="5"/>
      <c r="E5" s="5"/>
      <c r="F5" s="5"/>
      <c r="J5" s="4" t="s">
        <v>4</v>
      </c>
      <c r="K5" s="4">
        <v>78</v>
      </c>
      <c r="L5" s="4">
        <v>1</v>
      </c>
      <c r="N5" s="4" t="s">
        <v>4</v>
      </c>
      <c r="O5" s="4">
        <f>(((K8*365)*K9*K10*(K5/100)*L5/365)*2.2*27)</f>
        <v>5.5876392000000017</v>
      </c>
      <c r="P5" s="7">
        <f>(K18*(N15*(V32/2.2)*L18*(44/28)))/K18/365*2.2*273</f>
        <v>0.10819685589041096</v>
      </c>
      <c r="Q5" s="4">
        <f>(K18*(N15*(V32/2.2)*L18*(O18/100)))/K18/365*2.2*273</f>
        <v>2.7541017863013707E-2</v>
      </c>
      <c r="R5" s="7">
        <f>P5+Q5</f>
        <v>0.13573787375342466</v>
      </c>
      <c r="S5" s="7">
        <f>R5+O5</f>
        <v>5.7233770737534266</v>
      </c>
      <c r="T5" s="4">
        <f>S5*U32</f>
        <v>887.12344643178108</v>
      </c>
    </row>
    <row r="6" spans="1:20" ht="18" x14ac:dyDescent="0.2">
      <c r="B6" s="5"/>
      <c r="C6" s="6"/>
      <c r="D6" s="5"/>
      <c r="E6" s="5"/>
      <c r="J6" s="4" t="s">
        <v>5</v>
      </c>
      <c r="K6" s="4">
        <v>20</v>
      </c>
      <c r="L6" s="4">
        <v>1</v>
      </c>
      <c r="N6" s="4" t="s">
        <v>5</v>
      </c>
      <c r="O6" s="4">
        <f>(((K8*365)*K9*K10*(K6/100)*L6/365)*2.2*27)</f>
        <v>1.4327280000000002</v>
      </c>
      <c r="P6" s="7">
        <f>($K$19*($N$15*($V$32/2.2)*$L$19*$M$19*(44/28)))/$K$19/365*2.2*273</f>
        <v>6.935695890410959E-5</v>
      </c>
      <c r="Q6" s="4">
        <f>($K$19*($N$15*($V$32/2.2)*$L$19*($O$19/100)))/$K$19/365*2.2*273</f>
        <v>5.517030821917809E-3</v>
      </c>
      <c r="R6" s="7">
        <f>P6+Q6</f>
        <v>5.5863877808219184E-3</v>
      </c>
      <c r="S6" s="7">
        <f t="shared" ref="S6:S7" si="0">R6+O6</f>
        <v>1.4383143877808222</v>
      </c>
      <c r="T6" s="4">
        <f>S6*U32</f>
        <v>222.93873010602744</v>
      </c>
    </row>
    <row r="7" spans="1:20" ht="30" customHeight="1" thickBot="1" x14ac:dyDescent="0.25">
      <c r="A7" s="8" t="s">
        <v>55</v>
      </c>
      <c r="B7" s="8" t="s">
        <v>21</v>
      </c>
      <c r="C7" s="8" t="s">
        <v>45</v>
      </c>
      <c r="D7" s="5"/>
      <c r="E7" s="5"/>
      <c r="J7" s="4" t="s">
        <v>6</v>
      </c>
      <c r="K7" s="4">
        <v>3</v>
      </c>
      <c r="L7" s="4">
        <v>1</v>
      </c>
      <c r="N7" s="4" t="s">
        <v>6</v>
      </c>
      <c r="O7" s="4">
        <f>(((K8*365)*K9*K10*(K7/100)*L7/365)*2.2*27)</f>
        <v>0.21490920000000002</v>
      </c>
      <c r="P7" s="7">
        <f>($K$19*($N$15*($V$32/2.2)*$L$19*$M$19*(44/28)))/$K$19/365*2.2*273</f>
        <v>6.935695890410959E-5</v>
      </c>
      <c r="Q7" s="4">
        <f>($K$19*($N$15*($V$32/2.2)*$L$19*($O$19/100)))/$K$19/365*2.2*273</f>
        <v>5.517030821917809E-3</v>
      </c>
      <c r="R7" s="7">
        <f>P7+Q7</f>
        <v>5.5863877808219184E-3</v>
      </c>
      <c r="S7" s="7">
        <f t="shared" si="0"/>
        <v>0.22049558778082193</v>
      </c>
      <c r="T7" s="4">
        <f>S7*U32</f>
        <v>34.176816106027395</v>
      </c>
    </row>
    <row r="8" spans="1:20" ht="30" customHeight="1" x14ac:dyDescent="0.2">
      <c r="A8" s="21" t="s">
        <v>81</v>
      </c>
      <c r="B8" s="25">
        <v>2500</v>
      </c>
      <c r="C8" s="26">
        <v>2500</v>
      </c>
      <c r="D8" s="5"/>
      <c r="E8" s="5"/>
      <c r="J8" s="4" t="s">
        <v>7</v>
      </c>
      <c r="K8" s="4">
        <v>0.375</v>
      </c>
    </row>
    <row r="9" spans="1:20" ht="30" customHeight="1" x14ac:dyDescent="0.2">
      <c r="A9" s="22" t="s">
        <v>56</v>
      </c>
      <c r="B9" s="40">
        <v>0</v>
      </c>
      <c r="C9" s="41">
        <v>0</v>
      </c>
      <c r="D9" s="5"/>
      <c r="E9" s="5"/>
      <c r="J9" s="4" t="s">
        <v>8</v>
      </c>
      <c r="K9" s="4">
        <v>0.48</v>
      </c>
    </row>
    <row r="10" spans="1:20" ht="30" customHeight="1" x14ac:dyDescent="0.2">
      <c r="A10" s="22" t="s">
        <v>57</v>
      </c>
      <c r="B10" s="32" t="s">
        <v>5</v>
      </c>
      <c r="C10" s="33" t="s">
        <v>5</v>
      </c>
      <c r="D10" s="5"/>
      <c r="E10" s="5"/>
      <c r="J10" s="4" t="s">
        <v>9</v>
      </c>
      <c r="K10" s="4">
        <v>0.67</v>
      </c>
    </row>
    <row r="11" spans="1:20" ht="30" customHeight="1" x14ac:dyDescent="0.2">
      <c r="A11" s="22" t="s">
        <v>79</v>
      </c>
      <c r="B11" s="27">
        <v>2.57</v>
      </c>
      <c r="C11" s="28">
        <v>2.57</v>
      </c>
      <c r="D11" s="5"/>
      <c r="E11" s="5"/>
    </row>
    <row r="12" spans="1:20" ht="19" thickBot="1" x14ac:dyDescent="0.25">
      <c r="A12" s="23" t="s">
        <v>58</v>
      </c>
      <c r="B12" s="34" t="s">
        <v>59</v>
      </c>
      <c r="C12" s="35" t="s">
        <v>59</v>
      </c>
      <c r="D12" s="5"/>
      <c r="E12" s="5"/>
      <c r="J12" s="4" t="s">
        <v>12</v>
      </c>
    </row>
    <row r="13" spans="1:20" ht="18" x14ac:dyDescent="0.2">
      <c r="A13" s="5"/>
      <c r="B13" s="5"/>
      <c r="C13" s="5"/>
      <c r="D13" s="5"/>
      <c r="E13" s="5"/>
    </row>
    <row r="14" spans="1:20" ht="30" customHeight="1" thickBot="1" x14ac:dyDescent="0.25">
      <c r="A14" s="8" t="s">
        <v>66</v>
      </c>
      <c r="B14" s="8" t="s">
        <v>21</v>
      </c>
      <c r="C14" s="8" t="s">
        <v>45</v>
      </c>
      <c r="D14" s="8" t="s">
        <v>67</v>
      </c>
      <c r="E14" s="8" t="s">
        <v>74</v>
      </c>
      <c r="J14" s="4" t="s">
        <v>13</v>
      </c>
      <c r="K14" s="4" t="s">
        <v>15</v>
      </c>
      <c r="L14" s="4" t="s">
        <v>16</v>
      </c>
      <c r="M14" s="4" t="s">
        <v>20</v>
      </c>
      <c r="N14" s="4" t="s">
        <v>17</v>
      </c>
      <c r="O14" s="4" t="s">
        <v>18</v>
      </c>
    </row>
    <row r="15" spans="1:20" ht="30" customHeight="1" x14ac:dyDescent="0.2">
      <c r="A15" s="9" t="s">
        <v>80</v>
      </c>
      <c r="B15" s="10">
        <f>K28</f>
        <v>4.0600890190395615</v>
      </c>
      <c r="C15" s="10">
        <f>O28</f>
        <v>4.0600890190395615</v>
      </c>
      <c r="D15" s="11">
        <f>(C15-B15)/B15</f>
        <v>0</v>
      </c>
      <c r="E15" s="12">
        <f>C15-B15</f>
        <v>0</v>
      </c>
      <c r="N15" s="4">
        <v>4.2000000000000002E-4</v>
      </c>
    </row>
    <row r="16" spans="1:20" ht="30" customHeight="1" thickBot="1" x14ac:dyDescent="0.25">
      <c r="A16" s="13" t="s">
        <v>73</v>
      </c>
      <c r="B16" s="14">
        <f>M27</f>
        <v>2852212.535875292</v>
      </c>
      <c r="C16" s="14">
        <f>Q27</f>
        <v>2852212.535875292</v>
      </c>
      <c r="D16" s="15">
        <f>(C16-B16)/B16</f>
        <v>0</v>
      </c>
      <c r="E16" s="38">
        <f>C16-B16</f>
        <v>0</v>
      </c>
      <c r="J16" s="4" t="s">
        <v>2</v>
      </c>
    </row>
    <row r="17" spans="1:26" x14ac:dyDescent="0.2">
      <c r="J17" s="4" t="s">
        <v>3</v>
      </c>
    </row>
    <row r="18" spans="1:26" ht="18" x14ac:dyDescent="0.2">
      <c r="A18" s="16" t="s">
        <v>68</v>
      </c>
      <c r="B18" s="5"/>
      <c r="C18" s="5"/>
      <c r="D18" s="5"/>
      <c r="E18" s="5"/>
      <c r="J18" s="4" t="s">
        <v>4</v>
      </c>
      <c r="K18" s="17">
        <v>36905088</v>
      </c>
      <c r="L18" s="4">
        <v>0.78</v>
      </c>
      <c r="M18" s="4">
        <v>0</v>
      </c>
      <c r="O18" s="4">
        <v>40</v>
      </c>
    </row>
    <row r="19" spans="1:26" ht="18" x14ac:dyDescent="0.2">
      <c r="A19" s="5" t="s">
        <v>76</v>
      </c>
      <c r="B19" s="5"/>
      <c r="C19" s="5"/>
      <c r="D19" s="5"/>
      <c r="E19" s="5"/>
      <c r="J19" s="4" t="s">
        <v>14</v>
      </c>
      <c r="K19" s="17">
        <v>43510260</v>
      </c>
      <c r="L19" s="4">
        <v>0.25</v>
      </c>
      <c r="M19" s="4">
        <v>2E-3</v>
      </c>
      <c r="O19" s="4">
        <v>25</v>
      </c>
    </row>
    <row r="20" spans="1:26" ht="20" x14ac:dyDescent="0.25">
      <c r="A20" s="5" t="s">
        <v>75</v>
      </c>
      <c r="B20" s="5"/>
      <c r="C20" s="5"/>
      <c r="D20" s="5"/>
      <c r="E20" s="5"/>
    </row>
    <row r="21" spans="1:26" ht="18" x14ac:dyDescent="0.2">
      <c r="C21" s="5"/>
      <c r="D21" s="5"/>
      <c r="E21" s="5"/>
      <c r="J21" s="4" t="s">
        <v>21</v>
      </c>
      <c r="K21" s="4">
        <f>VLOOKUP(B10,N5:T7,7,FALSE)</f>
        <v>222.93873010602744</v>
      </c>
      <c r="L21" s="4" t="s">
        <v>22</v>
      </c>
      <c r="N21" s="4" t="s">
        <v>45</v>
      </c>
      <c r="O21" s="4">
        <f>VLOOKUP(C10,N5:T7,7,FALSE)</f>
        <v>222.93873010602744</v>
      </c>
      <c r="P21" s="4" t="s">
        <v>22</v>
      </c>
    </row>
    <row r="22" spans="1:26" ht="18" x14ac:dyDescent="0.2">
      <c r="A22" s="5" t="s">
        <v>70</v>
      </c>
      <c r="C22" s="5"/>
      <c r="D22" s="5"/>
      <c r="E22" s="5"/>
      <c r="F22" s="5"/>
      <c r="K22" s="4">
        <f>T32</f>
        <v>461.60137500000008</v>
      </c>
      <c r="L22" s="4" t="s">
        <v>23</v>
      </c>
      <c r="O22" s="4">
        <f>T32</f>
        <v>461.60137500000008</v>
      </c>
      <c r="P22" s="4" t="s">
        <v>23</v>
      </c>
    </row>
    <row r="23" spans="1:26" ht="18" x14ac:dyDescent="0.2">
      <c r="A23" s="18" t="s">
        <v>69</v>
      </c>
      <c r="C23" s="5"/>
      <c r="D23" s="5"/>
      <c r="E23" s="5"/>
      <c r="F23" s="5"/>
      <c r="K23" s="4">
        <f>VLOOKUP(B12,T27:X28,5,FALSE)</f>
        <v>305.41070501099995</v>
      </c>
      <c r="L23" s="4" t="s">
        <v>24</v>
      </c>
      <c r="O23" s="4">
        <f>VLOOKUP(C12,T27:X28,5,FALSE)</f>
        <v>305.41070501099995</v>
      </c>
      <c r="P23" s="4" t="s">
        <v>24</v>
      </c>
    </row>
    <row r="24" spans="1:26" ht="18" x14ac:dyDescent="0.2">
      <c r="A24" s="5" t="s">
        <v>71</v>
      </c>
      <c r="C24" s="5"/>
      <c r="D24" s="5"/>
      <c r="E24" s="5"/>
      <c r="K24" s="4">
        <f>((K21+K22+K23)/V32*N31)</f>
        <v>4.0600890190395615</v>
      </c>
      <c r="L24" s="4" t="s">
        <v>25</v>
      </c>
      <c r="O24" s="4">
        <f>(O21+O22+O23)/V32*O31</f>
        <v>4.0600890190395615</v>
      </c>
      <c r="P24" s="4" t="s">
        <v>25</v>
      </c>
    </row>
    <row r="25" spans="1:26" ht="18" x14ac:dyDescent="0.2">
      <c r="A25" s="36">
        <f ca="1">TODAY()</f>
        <v>45015</v>
      </c>
    </row>
    <row r="26" spans="1:26" ht="16" customHeight="1" x14ac:dyDescent="0.2">
      <c r="J26" s="4" t="s">
        <v>28</v>
      </c>
      <c r="K26" s="4" t="s">
        <v>29</v>
      </c>
      <c r="L26" s="4" t="s">
        <v>27</v>
      </c>
      <c r="M26" s="4" t="s">
        <v>26</v>
      </c>
      <c r="N26" s="4" t="s">
        <v>28</v>
      </c>
      <c r="O26" s="4" t="s">
        <v>29</v>
      </c>
      <c r="P26" s="4" t="s">
        <v>27</v>
      </c>
      <c r="Q26" s="4" t="s">
        <v>26</v>
      </c>
      <c r="U26" s="4" t="s">
        <v>61</v>
      </c>
      <c r="V26" s="4" t="s">
        <v>62</v>
      </c>
      <c r="W26" s="4" t="s">
        <v>63</v>
      </c>
      <c r="X26" s="4" t="s">
        <v>26</v>
      </c>
    </row>
    <row r="27" spans="1:26" ht="16" customHeight="1" x14ac:dyDescent="0.2">
      <c r="A27" s="42" t="s">
        <v>82</v>
      </c>
      <c r="B27" s="42"/>
      <c r="C27" s="42"/>
      <c r="D27" s="42"/>
      <c r="E27" s="42"/>
      <c r="J27" s="4">
        <f>K24*V32</f>
        <v>1140.8850143501168</v>
      </c>
      <c r="K27" s="4">
        <f>$J$27*(B8*(1-B9))</f>
        <v>2852212.535875292</v>
      </c>
      <c r="L27" s="4">
        <f>J27*0.5*(B8*(B9))</f>
        <v>0</v>
      </c>
      <c r="M27" s="4">
        <f>SUM(K27:L27)</f>
        <v>2852212.535875292</v>
      </c>
      <c r="N27" s="4">
        <f>O24*V32</f>
        <v>1140.8850143501168</v>
      </c>
      <c r="O27" s="4">
        <f>N27*(C8*(1-C9))</f>
        <v>2852212.535875292</v>
      </c>
      <c r="P27" s="4">
        <f>N27*0.5*(C8*(C9))</f>
        <v>0</v>
      </c>
      <c r="Q27" s="4">
        <f>SUM(O27+P27)</f>
        <v>2852212.535875292</v>
      </c>
      <c r="T27" s="4" t="s">
        <v>59</v>
      </c>
      <c r="U27" s="4">
        <f>SUMIF(R34:R209,"&lt;281",J34:J209)</f>
        <v>80.606148244999929</v>
      </c>
      <c r="V27" s="4">
        <f>SUMIF(R34:R209,"&lt;281",K34:K209)</f>
        <v>106.38236461600012</v>
      </c>
      <c r="W27" s="4">
        <f>SUMIF(R34:R209,"&lt;281",L34:L209)</f>
        <v>118.4221921499999</v>
      </c>
      <c r="X27" s="4">
        <f>SUM(U27:W27)</f>
        <v>305.41070501099995</v>
      </c>
    </row>
    <row r="28" spans="1:26" ht="37" customHeight="1" x14ac:dyDescent="0.2">
      <c r="A28" s="42"/>
      <c r="B28" s="42"/>
      <c r="C28" s="42"/>
      <c r="D28" s="42"/>
      <c r="E28" s="42"/>
      <c r="J28" s="4" t="s">
        <v>30</v>
      </c>
      <c r="K28" s="4">
        <f>M27/(V32*B8*(1-B9))</f>
        <v>4.0600890190395615</v>
      </c>
      <c r="N28" s="4" t="s">
        <v>30</v>
      </c>
      <c r="O28" s="4">
        <f>Q27/(V32*C8*(1-C9))</f>
        <v>4.0600890190395615</v>
      </c>
      <c r="T28" s="4" t="s">
        <v>60</v>
      </c>
      <c r="U28" s="4">
        <f>SUMIF(R34:R209,"&lt;281",M34:M209)</f>
        <v>91.383419368999924</v>
      </c>
      <c r="V28" s="4">
        <f>SUMIF(R34:R209,"&lt;281",N34:N209)</f>
        <v>116.67005310400015</v>
      </c>
      <c r="X28" s="4">
        <f>SUM(U28:V28)</f>
        <v>208.05347247300006</v>
      </c>
    </row>
    <row r="30" spans="1:26" x14ac:dyDescent="0.2">
      <c r="K30" s="4" t="s">
        <v>46</v>
      </c>
      <c r="L30" s="4" t="s">
        <v>47</v>
      </c>
      <c r="M30" s="4" t="s">
        <v>48</v>
      </c>
      <c r="N30" s="4" t="s">
        <v>64</v>
      </c>
      <c r="O30" s="4" t="s">
        <v>65</v>
      </c>
    </row>
    <row r="31" spans="1:26" x14ac:dyDescent="0.2">
      <c r="K31" s="4">
        <v>0.19</v>
      </c>
      <c r="L31" s="4">
        <v>0.88</v>
      </c>
      <c r="M31" s="4">
        <v>1.23</v>
      </c>
      <c r="N31" s="4">
        <f>B11/2.23</f>
        <v>1.1524663677130045</v>
      </c>
      <c r="O31" s="4">
        <f>C11/2.23</f>
        <v>1.1524663677130045</v>
      </c>
      <c r="T31" s="4" t="s">
        <v>49</v>
      </c>
      <c r="U31" s="4" t="s">
        <v>41</v>
      </c>
      <c r="V31" s="4" t="s">
        <v>42</v>
      </c>
      <c r="X31" s="1" t="s">
        <v>43</v>
      </c>
      <c r="Y31" s="1" t="s">
        <v>44</v>
      </c>
      <c r="Z31" s="1"/>
    </row>
    <row r="32" spans="1:26" x14ac:dyDescent="0.2">
      <c r="J32" s="4" t="s">
        <v>31</v>
      </c>
      <c r="M32" s="4" t="s">
        <v>35</v>
      </c>
      <c r="T32" s="4">
        <f>SUMIF(R34:R209,"&lt;281",S34:S209)</f>
        <v>461.60137500000008</v>
      </c>
      <c r="U32" s="4">
        <v>155</v>
      </c>
      <c r="V32" s="4">
        <v>281</v>
      </c>
      <c r="X32" s="1">
        <v>1</v>
      </c>
      <c r="Y32" s="1">
        <v>21</v>
      </c>
      <c r="Z32" s="1"/>
    </row>
    <row r="33" spans="10:26" x14ac:dyDescent="0.2">
      <c r="J33" s="4" t="s">
        <v>32</v>
      </c>
      <c r="K33" s="4" t="s">
        <v>33</v>
      </c>
      <c r="L33" s="4" t="s">
        <v>34</v>
      </c>
      <c r="M33" s="4" t="s">
        <v>32</v>
      </c>
      <c r="N33" s="4" t="s">
        <v>33</v>
      </c>
      <c r="O33" s="4" t="s">
        <v>36</v>
      </c>
      <c r="P33" s="4" t="s">
        <v>37</v>
      </c>
      <c r="Q33" s="4" t="s">
        <v>38</v>
      </c>
      <c r="R33" s="4" t="s">
        <v>39</v>
      </c>
      <c r="S33" s="4" t="s">
        <v>23</v>
      </c>
      <c r="T33" s="4" t="s">
        <v>40</v>
      </c>
      <c r="X33" s="1">
        <v>2</v>
      </c>
      <c r="Y33" s="1">
        <v>22</v>
      </c>
      <c r="Z33" s="1"/>
    </row>
    <row r="34" spans="10:26" x14ac:dyDescent="0.2">
      <c r="J34" s="4">
        <f>(0.338*O34)*$K$31</f>
        <v>2.8321020000000006E-2</v>
      </c>
      <c r="K34" s="4">
        <f>(0.192*O34)*$L$31</f>
        <v>7.4511359999999999E-2</v>
      </c>
      <c r="L34" s="4">
        <f>(0.05*O34)*$M$31</f>
        <v>2.71215E-2</v>
      </c>
      <c r="M34" s="4">
        <f>(0.379*O34)*$K$31</f>
        <v>3.1756409999999999E-2</v>
      </c>
      <c r="N34" s="4">
        <f>(0.2*O34)*$L$31</f>
        <v>7.7616000000000004E-2</v>
      </c>
      <c r="O34" s="4">
        <f>P34*Q34</f>
        <v>0.441</v>
      </c>
      <c r="P34" s="1">
        <v>1.05</v>
      </c>
      <c r="Q34" s="1">
        <v>0.42</v>
      </c>
      <c r="R34" s="1">
        <v>13.1</v>
      </c>
      <c r="S34" s="4">
        <f>(0.0125*R34)+1.3784</f>
        <v>1.5421500000000001</v>
      </c>
      <c r="T34" s="1">
        <v>1</v>
      </c>
      <c r="X34" s="1">
        <v>3</v>
      </c>
      <c r="Y34" s="1">
        <v>23</v>
      </c>
      <c r="Z34" s="1"/>
    </row>
    <row r="35" spans="10:26" x14ac:dyDescent="0.2">
      <c r="J35" s="4">
        <f t="shared" ref="J35:J38" si="1">(0.338*O35)*$K$31</f>
        <v>2.8321020000000006E-2</v>
      </c>
      <c r="K35" s="4">
        <f t="shared" ref="K35:K38" si="2">(0.192*O35)*$L$31</f>
        <v>7.4511359999999999E-2</v>
      </c>
      <c r="L35" s="4">
        <f t="shared" ref="L35:L37" si="3">(0.05*O35)*$M$31</f>
        <v>2.71215E-2</v>
      </c>
      <c r="M35" s="4">
        <f t="shared" ref="M35:M38" si="4">(0.379*O35)*$K$31</f>
        <v>3.1756409999999999E-2</v>
      </c>
      <c r="N35" s="4">
        <f t="shared" ref="N35:N38" si="5">(0.2*O35)*$L$31</f>
        <v>7.7616000000000004E-2</v>
      </c>
      <c r="O35" s="4">
        <f t="shared" ref="O35:O98" si="6">P35*Q35</f>
        <v>0.441</v>
      </c>
      <c r="P35" s="1">
        <v>1.05</v>
      </c>
      <c r="Q35" s="1">
        <v>0.42</v>
      </c>
      <c r="R35" s="1">
        <f>R34+Q35</f>
        <v>13.52</v>
      </c>
      <c r="S35" s="4">
        <f t="shared" ref="S35:S98" si="7">(0.0125*R35)+1.3784</f>
        <v>1.5474000000000001</v>
      </c>
      <c r="T35" s="1">
        <v>2</v>
      </c>
      <c r="X35" s="1">
        <v>4</v>
      </c>
      <c r="Y35" s="1">
        <v>24</v>
      </c>
      <c r="Z35" s="1"/>
    </row>
    <row r="36" spans="10:26" x14ac:dyDescent="0.2">
      <c r="J36" s="4">
        <f t="shared" si="1"/>
        <v>2.8321020000000006E-2</v>
      </c>
      <c r="K36" s="4">
        <f t="shared" si="2"/>
        <v>7.4511359999999999E-2</v>
      </c>
      <c r="L36" s="4">
        <f t="shared" si="3"/>
        <v>2.71215E-2</v>
      </c>
      <c r="M36" s="4">
        <f t="shared" si="4"/>
        <v>3.1756409999999999E-2</v>
      </c>
      <c r="N36" s="4">
        <f t="shared" si="5"/>
        <v>7.7616000000000004E-2</v>
      </c>
      <c r="O36" s="4">
        <f t="shared" si="6"/>
        <v>0.441</v>
      </c>
      <c r="P36" s="1">
        <v>1.05</v>
      </c>
      <c r="Q36" s="1">
        <v>0.42</v>
      </c>
      <c r="R36" s="1">
        <f t="shared" ref="R36:R99" si="8">R35+Q36</f>
        <v>13.94</v>
      </c>
      <c r="S36" s="4">
        <f t="shared" si="7"/>
        <v>1.5526500000000001</v>
      </c>
      <c r="T36" s="1">
        <v>3</v>
      </c>
      <c r="X36" s="1">
        <v>5</v>
      </c>
      <c r="Y36" s="1">
        <v>25</v>
      </c>
      <c r="Z36" s="1"/>
    </row>
    <row r="37" spans="10:26" x14ac:dyDescent="0.2">
      <c r="J37" s="4">
        <f t="shared" si="1"/>
        <v>2.8321020000000006E-2</v>
      </c>
      <c r="K37" s="4">
        <f t="shared" si="2"/>
        <v>7.4511359999999999E-2</v>
      </c>
      <c r="L37" s="4">
        <f t="shared" si="3"/>
        <v>2.71215E-2</v>
      </c>
      <c r="M37" s="4">
        <f t="shared" si="4"/>
        <v>3.1756409999999999E-2</v>
      </c>
      <c r="N37" s="4">
        <f t="shared" si="5"/>
        <v>7.7616000000000004E-2</v>
      </c>
      <c r="O37" s="4">
        <f t="shared" si="6"/>
        <v>0.441</v>
      </c>
      <c r="P37" s="1">
        <v>1.05</v>
      </c>
      <c r="Q37" s="1">
        <v>0.42</v>
      </c>
      <c r="R37" s="1">
        <f t="shared" si="8"/>
        <v>14.36</v>
      </c>
      <c r="S37" s="4">
        <f t="shared" si="7"/>
        <v>1.5579000000000001</v>
      </c>
      <c r="T37" s="1">
        <v>4</v>
      </c>
      <c r="X37" s="1">
        <v>6</v>
      </c>
      <c r="Y37" s="1">
        <v>26</v>
      </c>
      <c r="Z37" s="1"/>
    </row>
    <row r="38" spans="10:26" x14ac:dyDescent="0.2">
      <c r="J38" s="4">
        <f t="shared" si="1"/>
        <v>2.8321020000000006E-2</v>
      </c>
      <c r="K38" s="4">
        <f t="shared" si="2"/>
        <v>7.4511359999999999E-2</v>
      </c>
      <c r="L38" s="4">
        <f>(0.1*O38)*$M$31</f>
        <v>5.4243E-2</v>
      </c>
      <c r="M38" s="4">
        <f t="shared" si="4"/>
        <v>3.1756409999999999E-2</v>
      </c>
      <c r="N38" s="4">
        <f t="shared" si="5"/>
        <v>7.7616000000000004E-2</v>
      </c>
      <c r="O38" s="4">
        <f t="shared" si="6"/>
        <v>0.441</v>
      </c>
      <c r="P38" s="1">
        <v>1.05</v>
      </c>
      <c r="Q38" s="1">
        <v>0.42</v>
      </c>
      <c r="R38" s="1">
        <f t="shared" si="8"/>
        <v>14.78</v>
      </c>
      <c r="S38" s="4">
        <f t="shared" si="7"/>
        <v>1.56315</v>
      </c>
      <c r="T38" s="1">
        <v>5</v>
      </c>
      <c r="X38" s="1">
        <v>7</v>
      </c>
      <c r="Y38" s="1">
        <v>27</v>
      </c>
      <c r="Z38" s="1"/>
    </row>
    <row r="39" spans="10:26" x14ac:dyDescent="0.2">
      <c r="J39" s="4">
        <f>(0.439*O39)*$K$31</f>
        <v>3.678381E-2</v>
      </c>
      <c r="K39" s="4">
        <f>(0.25*O39)*$L$31</f>
        <v>9.7019999999999995E-2</v>
      </c>
      <c r="L39" s="4">
        <f t="shared" ref="L39:L52" si="9">(0.1*O39)*$M$31</f>
        <v>5.4243E-2</v>
      </c>
      <c r="M39" s="4">
        <f>(0.519*O39)*$K$31</f>
        <v>4.348701E-2</v>
      </c>
      <c r="N39" s="4">
        <f>(0.28*O39)*$L$31</f>
        <v>0.10866240000000001</v>
      </c>
      <c r="O39" s="4">
        <f t="shared" si="6"/>
        <v>0.441</v>
      </c>
      <c r="P39" s="1">
        <v>1.05</v>
      </c>
      <c r="Q39" s="1">
        <v>0.42</v>
      </c>
      <c r="R39" s="1">
        <f t="shared" si="8"/>
        <v>15.2</v>
      </c>
      <c r="S39" s="4">
        <f t="shared" si="7"/>
        <v>1.5684</v>
      </c>
      <c r="T39" s="1">
        <v>6</v>
      </c>
      <c r="X39" s="1">
        <v>8</v>
      </c>
      <c r="Y39" s="1">
        <v>28</v>
      </c>
      <c r="Z39" s="1"/>
    </row>
    <row r="40" spans="10:26" x14ac:dyDescent="0.2">
      <c r="J40" s="4">
        <f t="shared" ref="J40:J52" si="10">(0.439*O40)*$K$31</f>
        <v>3.678381E-2</v>
      </c>
      <c r="K40" s="4">
        <f>(0.262*O40)*$L$31</f>
        <v>0.10167696000000001</v>
      </c>
      <c r="L40" s="4">
        <f t="shared" si="9"/>
        <v>5.4243E-2</v>
      </c>
      <c r="M40" s="4">
        <f t="shared" ref="M40:M52" si="11">(0.519*O40)*$K$31</f>
        <v>4.348701E-2</v>
      </c>
      <c r="N40" s="4">
        <f t="shared" ref="N40:N52" si="12">(0.28*O40)*$L$31</f>
        <v>0.10866240000000001</v>
      </c>
      <c r="O40" s="4">
        <f t="shared" si="6"/>
        <v>0.441</v>
      </c>
      <c r="P40" s="1">
        <v>1.05</v>
      </c>
      <c r="Q40" s="1">
        <v>0.42</v>
      </c>
      <c r="R40" s="1">
        <f t="shared" si="8"/>
        <v>15.62</v>
      </c>
      <c r="S40" s="4">
        <f t="shared" si="7"/>
        <v>1.57365</v>
      </c>
      <c r="T40" s="1">
        <v>7</v>
      </c>
      <c r="X40" s="1">
        <v>9</v>
      </c>
      <c r="Y40" s="1">
        <v>29</v>
      </c>
      <c r="Z40" s="1"/>
    </row>
    <row r="41" spans="10:26" x14ac:dyDescent="0.2">
      <c r="J41" s="4">
        <f t="shared" si="10"/>
        <v>3.678381E-2</v>
      </c>
      <c r="K41" s="4">
        <f t="shared" ref="K41:K52" si="13">(0.262*O41)*$L$31</f>
        <v>0.10167696000000001</v>
      </c>
      <c r="L41" s="4">
        <f t="shared" si="9"/>
        <v>5.4243E-2</v>
      </c>
      <c r="M41" s="4">
        <f t="shared" si="11"/>
        <v>4.348701E-2</v>
      </c>
      <c r="N41" s="4">
        <f t="shared" si="12"/>
        <v>0.10866240000000001</v>
      </c>
      <c r="O41" s="4">
        <f t="shared" si="6"/>
        <v>0.441</v>
      </c>
      <c r="P41" s="1">
        <v>1.05</v>
      </c>
      <c r="Q41" s="1">
        <v>0.42</v>
      </c>
      <c r="R41" s="1">
        <f t="shared" si="8"/>
        <v>16.04</v>
      </c>
      <c r="S41" s="4">
        <f t="shared" si="7"/>
        <v>1.5789</v>
      </c>
      <c r="T41" s="1">
        <v>8</v>
      </c>
      <c r="X41" s="1">
        <v>10</v>
      </c>
      <c r="Y41" s="1">
        <v>30</v>
      </c>
      <c r="Z41" s="1"/>
    </row>
    <row r="42" spans="10:26" x14ac:dyDescent="0.2">
      <c r="J42" s="4">
        <f t="shared" si="10"/>
        <v>6.9063479999999997E-2</v>
      </c>
      <c r="K42" s="4">
        <f t="shared" si="13"/>
        <v>0.19090367999999999</v>
      </c>
      <c r="L42" s="4">
        <f t="shared" si="9"/>
        <v>0.10184399999999999</v>
      </c>
      <c r="M42" s="4">
        <f t="shared" si="11"/>
        <v>8.1649079999999999E-2</v>
      </c>
      <c r="N42" s="4">
        <f t="shared" si="12"/>
        <v>0.20401920000000001</v>
      </c>
      <c r="O42" s="4">
        <f t="shared" si="6"/>
        <v>0.82799999999999996</v>
      </c>
      <c r="P42" s="1">
        <v>1.2</v>
      </c>
      <c r="Q42" s="1">
        <v>0.69</v>
      </c>
      <c r="R42" s="1">
        <f t="shared" si="8"/>
        <v>16.73</v>
      </c>
      <c r="S42" s="4">
        <f t="shared" si="7"/>
        <v>1.5875250000000001</v>
      </c>
      <c r="T42" s="1">
        <v>9</v>
      </c>
      <c r="X42" s="1">
        <v>11</v>
      </c>
      <c r="Y42" s="1">
        <v>31</v>
      </c>
      <c r="Z42" s="1"/>
    </row>
    <row r="43" spans="10:26" x14ac:dyDescent="0.2">
      <c r="J43" s="4">
        <f t="shared" si="10"/>
        <v>6.9063479999999997E-2</v>
      </c>
      <c r="K43" s="4">
        <f t="shared" si="13"/>
        <v>0.19090367999999999</v>
      </c>
      <c r="L43" s="4">
        <f t="shared" si="9"/>
        <v>0.10184399999999999</v>
      </c>
      <c r="M43" s="4">
        <f t="shared" si="11"/>
        <v>8.1649079999999999E-2</v>
      </c>
      <c r="N43" s="4">
        <f t="shared" si="12"/>
        <v>0.20401920000000001</v>
      </c>
      <c r="O43" s="4">
        <f t="shared" si="6"/>
        <v>0.82799999999999996</v>
      </c>
      <c r="P43" s="1">
        <v>1.2</v>
      </c>
      <c r="Q43" s="1">
        <v>0.69</v>
      </c>
      <c r="R43" s="1">
        <f t="shared" si="8"/>
        <v>17.420000000000002</v>
      </c>
      <c r="S43" s="4">
        <f t="shared" si="7"/>
        <v>1.5961500000000002</v>
      </c>
      <c r="T43" s="1">
        <v>10</v>
      </c>
      <c r="X43" s="1">
        <v>12</v>
      </c>
      <c r="Y43" s="1">
        <v>32</v>
      </c>
      <c r="Z43" s="1"/>
    </row>
    <row r="44" spans="10:26" x14ac:dyDescent="0.2">
      <c r="J44" s="4">
        <f t="shared" si="10"/>
        <v>6.9063479999999997E-2</v>
      </c>
      <c r="K44" s="4">
        <f t="shared" si="13"/>
        <v>0.19090367999999999</v>
      </c>
      <c r="L44" s="4">
        <f t="shared" si="9"/>
        <v>0.10184399999999999</v>
      </c>
      <c r="M44" s="4">
        <f t="shared" si="11"/>
        <v>8.1649079999999999E-2</v>
      </c>
      <c r="N44" s="4">
        <f t="shared" si="12"/>
        <v>0.20401920000000001</v>
      </c>
      <c r="O44" s="4">
        <f t="shared" si="6"/>
        <v>0.82799999999999996</v>
      </c>
      <c r="P44" s="1">
        <v>1.2</v>
      </c>
      <c r="Q44" s="1">
        <v>0.69</v>
      </c>
      <c r="R44" s="1">
        <f t="shared" si="8"/>
        <v>18.110000000000003</v>
      </c>
      <c r="S44" s="4">
        <f t="shared" si="7"/>
        <v>1.6047750000000001</v>
      </c>
      <c r="T44" s="1">
        <v>11</v>
      </c>
      <c r="X44" s="1">
        <v>13</v>
      </c>
      <c r="Y44" s="1">
        <v>33</v>
      </c>
      <c r="Z44" s="1"/>
    </row>
    <row r="45" spans="10:26" x14ac:dyDescent="0.2">
      <c r="J45" s="4">
        <f t="shared" si="10"/>
        <v>6.9063479999999997E-2</v>
      </c>
      <c r="K45" s="4">
        <f t="shared" si="13"/>
        <v>0.19090367999999999</v>
      </c>
      <c r="L45" s="4">
        <f t="shared" si="9"/>
        <v>0.10184399999999999</v>
      </c>
      <c r="M45" s="4">
        <f t="shared" si="11"/>
        <v>8.1649079999999999E-2</v>
      </c>
      <c r="N45" s="4">
        <f t="shared" si="12"/>
        <v>0.20401920000000001</v>
      </c>
      <c r="O45" s="4">
        <f t="shared" si="6"/>
        <v>0.82799999999999996</v>
      </c>
      <c r="P45" s="1">
        <v>1.2</v>
      </c>
      <c r="Q45" s="1">
        <v>0.69</v>
      </c>
      <c r="R45" s="1">
        <f t="shared" si="8"/>
        <v>18.800000000000004</v>
      </c>
      <c r="S45" s="4">
        <f t="shared" si="7"/>
        <v>1.6134000000000002</v>
      </c>
      <c r="T45" s="1">
        <v>12</v>
      </c>
      <c r="X45" s="1">
        <v>14</v>
      </c>
      <c r="Y45" s="1">
        <v>34</v>
      </c>
      <c r="Z45" s="1"/>
    </row>
    <row r="46" spans="10:26" x14ac:dyDescent="0.2">
      <c r="J46" s="4">
        <f t="shared" si="10"/>
        <v>6.9063479999999997E-2</v>
      </c>
      <c r="K46" s="4">
        <f t="shared" si="13"/>
        <v>0.19090367999999999</v>
      </c>
      <c r="L46" s="4">
        <f t="shared" si="9"/>
        <v>0.10184399999999999</v>
      </c>
      <c r="M46" s="4">
        <f t="shared" si="11"/>
        <v>8.1649079999999999E-2</v>
      </c>
      <c r="N46" s="4">
        <f t="shared" si="12"/>
        <v>0.20401920000000001</v>
      </c>
      <c r="O46" s="4">
        <f t="shared" si="6"/>
        <v>0.82799999999999996</v>
      </c>
      <c r="P46" s="1">
        <v>1.2</v>
      </c>
      <c r="Q46" s="1">
        <v>0.69</v>
      </c>
      <c r="R46" s="1">
        <f t="shared" si="8"/>
        <v>19.490000000000006</v>
      </c>
      <c r="S46" s="4">
        <f t="shared" si="7"/>
        <v>1.6220250000000003</v>
      </c>
      <c r="T46" s="1">
        <v>13</v>
      </c>
      <c r="X46" s="1">
        <v>15</v>
      </c>
      <c r="Y46" s="1">
        <v>35</v>
      </c>
      <c r="Z46" s="1"/>
    </row>
    <row r="47" spans="10:26" x14ac:dyDescent="0.2">
      <c r="J47" s="4">
        <f t="shared" si="10"/>
        <v>6.9063479999999997E-2</v>
      </c>
      <c r="K47" s="4">
        <f t="shared" si="13"/>
        <v>0.19090367999999999</v>
      </c>
      <c r="L47" s="4">
        <f t="shared" si="9"/>
        <v>0.10184399999999999</v>
      </c>
      <c r="M47" s="4">
        <f t="shared" si="11"/>
        <v>8.1649079999999999E-2</v>
      </c>
      <c r="N47" s="4">
        <f t="shared" si="12"/>
        <v>0.20401920000000001</v>
      </c>
      <c r="O47" s="4">
        <f t="shared" si="6"/>
        <v>0.82799999999999996</v>
      </c>
      <c r="P47" s="1">
        <v>1.2</v>
      </c>
      <c r="Q47" s="1">
        <v>0.69</v>
      </c>
      <c r="R47" s="1">
        <f t="shared" si="8"/>
        <v>20.180000000000007</v>
      </c>
      <c r="S47" s="4">
        <f t="shared" si="7"/>
        <v>1.6306500000000002</v>
      </c>
      <c r="T47" s="1">
        <v>14</v>
      </c>
      <c r="X47" s="1">
        <v>16</v>
      </c>
      <c r="Y47" s="1">
        <v>36</v>
      </c>
      <c r="Z47" s="1"/>
    </row>
    <row r="48" spans="10:26" x14ac:dyDescent="0.2">
      <c r="J48" s="4">
        <f t="shared" si="10"/>
        <v>9.433670999999999E-2</v>
      </c>
      <c r="K48" s="4">
        <f t="shared" si="13"/>
        <v>0.26076336000000006</v>
      </c>
      <c r="L48" s="4">
        <f t="shared" si="9"/>
        <v>0.13911300000000001</v>
      </c>
      <c r="M48" s="4">
        <f t="shared" si="11"/>
        <v>0.11152790999999999</v>
      </c>
      <c r="N48" s="4">
        <f t="shared" si="12"/>
        <v>0.27867839999999999</v>
      </c>
      <c r="O48" s="4">
        <f t="shared" si="6"/>
        <v>1.131</v>
      </c>
      <c r="P48" s="1">
        <v>1.3</v>
      </c>
      <c r="Q48" s="1">
        <v>0.87</v>
      </c>
      <c r="R48" s="1">
        <f t="shared" si="8"/>
        <v>21.050000000000008</v>
      </c>
      <c r="S48" s="4">
        <f t="shared" si="7"/>
        <v>1.6415250000000001</v>
      </c>
      <c r="T48" s="1">
        <v>15</v>
      </c>
      <c r="X48" s="1">
        <v>17</v>
      </c>
      <c r="Y48" s="1">
        <v>37</v>
      </c>
      <c r="Z48" s="1"/>
    </row>
    <row r="49" spans="10:26" x14ac:dyDescent="0.2">
      <c r="J49" s="4">
        <f t="shared" si="10"/>
        <v>9.433670999999999E-2</v>
      </c>
      <c r="K49" s="4">
        <f t="shared" si="13"/>
        <v>0.26076336000000006</v>
      </c>
      <c r="L49" s="4">
        <f t="shared" si="9"/>
        <v>0.13911300000000001</v>
      </c>
      <c r="M49" s="4">
        <f t="shared" si="11"/>
        <v>0.11152790999999999</v>
      </c>
      <c r="N49" s="4">
        <f t="shared" si="12"/>
        <v>0.27867839999999999</v>
      </c>
      <c r="O49" s="4">
        <f t="shared" si="6"/>
        <v>1.131</v>
      </c>
      <c r="P49" s="1">
        <v>1.3</v>
      </c>
      <c r="Q49" s="1">
        <v>0.87</v>
      </c>
      <c r="R49" s="1">
        <f t="shared" si="8"/>
        <v>21.920000000000009</v>
      </c>
      <c r="S49" s="4">
        <f t="shared" si="7"/>
        <v>1.6524000000000001</v>
      </c>
      <c r="T49" s="1">
        <v>16</v>
      </c>
      <c r="X49" s="1">
        <v>18</v>
      </c>
      <c r="Y49" s="1">
        <v>38</v>
      </c>
      <c r="Z49" s="1"/>
    </row>
    <row r="50" spans="10:26" x14ac:dyDescent="0.2">
      <c r="J50" s="4">
        <f t="shared" si="10"/>
        <v>9.433670999999999E-2</v>
      </c>
      <c r="K50" s="4">
        <f t="shared" si="13"/>
        <v>0.26076336000000006</v>
      </c>
      <c r="L50" s="4">
        <f t="shared" si="9"/>
        <v>0.13911300000000001</v>
      </c>
      <c r="M50" s="4">
        <f t="shared" si="11"/>
        <v>0.11152790999999999</v>
      </c>
      <c r="N50" s="4">
        <f t="shared" si="12"/>
        <v>0.27867839999999999</v>
      </c>
      <c r="O50" s="4">
        <f t="shared" si="6"/>
        <v>1.131</v>
      </c>
      <c r="P50" s="1">
        <v>1.3</v>
      </c>
      <c r="Q50" s="1">
        <v>0.87</v>
      </c>
      <c r="R50" s="1">
        <f t="shared" si="8"/>
        <v>22.79000000000001</v>
      </c>
      <c r="S50" s="4">
        <f t="shared" si="7"/>
        <v>1.6632750000000003</v>
      </c>
      <c r="T50" s="1">
        <v>17</v>
      </c>
      <c r="X50" s="1">
        <v>19</v>
      </c>
      <c r="Y50" s="1">
        <v>39</v>
      </c>
      <c r="Z50" s="1"/>
    </row>
    <row r="51" spans="10:26" x14ac:dyDescent="0.2">
      <c r="J51" s="4">
        <f t="shared" si="10"/>
        <v>9.433670999999999E-2</v>
      </c>
      <c r="K51" s="4">
        <f t="shared" si="13"/>
        <v>0.26076336000000006</v>
      </c>
      <c r="L51" s="4">
        <f t="shared" si="9"/>
        <v>0.13911300000000001</v>
      </c>
      <c r="M51" s="4">
        <f t="shared" si="11"/>
        <v>0.11152790999999999</v>
      </c>
      <c r="N51" s="4">
        <f t="shared" si="12"/>
        <v>0.27867839999999999</v>
      </c>
      <c r="O51" s="4">
        <f t="shared" si="6"/>
        <v>1.131</v>
      </c>
      <c r="P51" s="1">
        <v>1.3</v>
      </c>
      <c r="Q51" s="1">
        <v>0.87</v>
      </c>
      <c r="R51" s="1">
        <f t="shared" si="8"/>
        <v>23.660000000000011</v>
      </c>
      <c r="S51" s="4">
        <f t="shared" si="7"/>
        <v>1.6741500000000002</v>
      </c>
      <c r="T51" s="1">
        <v>18</v>
      </c>
      <c r="X51" s="1">
        <v>20</v>
      </c>
      <c r="Y51" s="1">
        <v>40</v>
      </c>
      <c r="Z51" s="1"/>
    </row>
    <row r="52" spans="10:26" x14ac:dyDescent="0.2">
      <c r="J52" s="4">
        <f t="shared" si="10"/>
        <v>9.433670999999999E-2</v>
      </c>
      <c r="K52" s="4">
        <f t="shared" si="13"/>
        <v>0.26076336000000006</v>
      </c>
      <c r="L52" s="4">
        <f t="shared" si="9"/>
        <v>0.13911300000000001</v>
      </c>
      <c r="M52" s="4">
        <f t="shared" si="11"/>
        <v>0.11152790999999999</v>
      </c>
      <c r="N52" s="4">
        <f t="shared" si="12"/>
        <v>0.27867839999999999</v>
      </c>
      <c r="O52" s="4">
        <f t="shared" si="6"/>
        <v>1.131</v>
      </c>
      <c r="P52" s="1">
        <v>1.3</v>
      </c>
      <c r="Q52" s="1">
        <v>0.87</v>
      </c>
      <c r="R52" s="1">
        <f t="shared" si="8"/>
        <v>24.530000000000012</v>
      </c>
      <c r="S52" s="4">
        <f t="shared" si="7"/>
        <v>1.6850250000000002</v>
      </c>
      <c r="T52" s="1">
        <v>19</v>
      </c>
      <c r="X52" s="1">
        <v>21</v>
      </c>
      <c r="Y52" s="1">
        <v>41</v>
      </c>
      <c r="Z52" s="1"/>
    </row>
    <row r="53" spans="10:26" x14ac:dyDescent="0.2">
      <c r="J53" s="4">
        <f>(0.472*O53)*$K$31</f>
        <v>0.10142807999999999</v>
      </c>
      <c r="K53" s="4">
        <f>(0.322*O53)*$L$31</f>
        <v>0.32048016000000001</v>
      </c>
      <c r="L53" s="4">
        <f>(0.15*O53)*$M$31</f>
        <v>0.20866949999999998</v>
      </c>
      <c r="M53" s="4">
        <f>(0.592*O53)*$K$31</f>
        <v>0.12721487999999997</v>
      </c>
      <c r="N53" s="4">
        <f>(0.348*O53)*$L$31</f>
        <v>0.34635744000000002</v>
      </c>
      <c r="O53" s="4">
        <f t="shared" si="6"/>
        <v>1.131</v>
      </c>
      <c r="P53" s="1">
        <v>1.3</v>
      </c>
      <c r="Q53" s="1">
        <v>0.87</v>
      </c>
      <c r="R53" s="1">
        <f t="shared" si="8"/>
        <v>25.400000000000013</v>
      </c>
      <c r="S53" s="4">
        <f t="shared" si="7"/>
        <v>1.6959000000000002</v>
      </c>
      <c r="T53" s="1">
        <v>20</v>
      </c>
      <c r="X53" s="1">
        <v>22</v>
      </c>
      <c r="Y53" s="1">
        <v>42</v>
      </c>
      <c r="Z53" s="1"/>
    </row>
    <row r="54" spans="10:26" x14ac:dyDescent="0.2">
      <c r="J54" s="4">
        <f t="shared" ref="J54:J72" si="14">(0.472*O54)*$K$31</f>
        <v>0.10142807999999999</v>
      </c>
      <c r="K54" s="4">
        <f t="shared" ref="K54:K72" si="15">(0.322*O54)*$L$31</f>
        <v>0.32048016000000001</v>
      </c>
      <c r="L54" s="4">
        <f t="shared" ref="L54:L117" si="16">(0.15*O54)*$M$31</f>
        <v>0.20866949999999998</v>
      </c>
      <c r="M54" s="4">
        <f t="shared" ref="M54:M72" si="17">(0.592*O54)*$K$31</f>
        <v>0.12721487999999997</v>
      </c>
      <c r="N54" s="4">
        <f t="shared" ref="N54:N72" si="18">(0.348*O54)*$L$31</f>
        <v>0.34635744000000002</v>
      </c>
      <c r="O54" s="4">
        <f t="shared" si="6"/>
        <v>1.131</v>
      </c>
      <c r="P54" s="1">
        <v>1.3</v>
      </c>
      <c r="Q54" s="1">
        <v>0.87</v>
      </c>
      <c r="R54" s="1">
        <f t="shared" si="8"/>
        <v>26.270000000000014</v>
      </c>
      <c r="S54" s="4">
        <f t="shared" si="7"/>
        <v>1.7067750000000004</v>
      </c>
      <c r="T54" s="1">
        <v>21</v>
      </c>
      <c r="X54" s="1">
        <v>23</v>
      </c>
      <c r="Y54" s="1">
        <v>43</v>
      </c>
      <c r="Z54" s="1"/>
    </row>
    <row r="55" spans="10:26" x14ac:dyDescent="0.2">
      <c r="J55" s="4">
        <f t="shared" si="14"/>
        <v>0.10142807999999999</v>
      </c>
      <c r="K55" s="4">
        <f t="shared" si="15"/>
        <v>0.32048016000000001</v>
      </c>
      <c r="L55" s="4">
        <f t="shared" si="16"/>
        <v>0.20866949999999998</v>
      </c>
      <c r="M55" s="4">
        <f t="shared" si="17"/>
        <v>0.12721487999999997</v>
      </c>
      <c r="N55" s="4">
        <f t="shared" si="18"/>
        <v>0.34635744000000002</v>
      </c>
      <c r="O55" s="4">
        <f t="shared" si="6"/>
        <v>1.131</v>
      </c>
      <c r="P55" s="1">
        <v>1.3</v>
      </c>
      <c r="Q55" s="1">
        <v>0.87</v>
      </c>
      <c r="R55" s="1">
        <f t="shared" si="8"/>
        <v>27.140000000000015</v>
      </c>
      <c r="S55" s="4">
        <f t="shared" si="7"/>
        <v>1.7176500000000003</v>
      </c>
      <c r="T55" s="1">
        <v>22</v>
      </c>
      <c r="X55" s="1">
        <v>24</v>
      </c>
      <c r="Y55" s="1">
        <v>44</v>
      </c>
      <c r="Z55" s="1"/>
    </row>
    <row r="56" spans="10:26" x14ac:dyDescent="0.2">
      <c r="J56" s="4">
        <f t="shared" si="14"/>
        <v>0.12680751999999998</v>
      </c>
      <c r="K56" s="4">
        <f t="shared" si="15"/>
        <v>0.40067103999999998</v>
      </c>
      <c r="L56" s="4">
        <f t="shared" si="16"/>
        <v>0.26088299999999998</v>
      </c>
      <c r="M56" s="4">
        <f t="shared" si="17"/>
        <v>0.15904672</v>
      </c>
      <c r="N56" s="4">
        <f t="shared" si="18"/>
        <v>0.43302335999999997</v>
      </c>
      <c r="O56" s="4">
        <f t="shared" si="6"/>
        <v>1.4139999999999999</v>
      </c>
      <c r="P56" s="1">
        <v>1.4</v>
      </c>
      <c r="Q56" s="1">
        <v>1.01</v>
      </c>
      <c r="R56" s="1">
        <f t="shared" si="8"/>
        <v>28.150000000000016</v>
      </c>
      <c r="S56" s="4">
        <f t="shared" si="7"/>
        <v>1.7302750000000002</v>
      </c>
      <c r="T56" s="1">
        <v>23</v>
      </c>
      <c r="X56" s="1">
        <v>25</v>
      </c>
      <c r="Y56" s="1">
        <v>45</v>
      </c>
      <c r="Z56" s="1"/>
    </row>
    <row r="57" spans="10:26" x14ac:dyDescent="0.2">
      <c r="J57" s="4">
        <f t="shared" si="14"/>
        <v>0.12680751999999998</v>
      </c>
      <c r="K57" s="4">
        <f t="shared" si="15"/>
        <v>0.40067103999999998</v>
      </c>
      <c r="L57" s="4">
        <f t="shared" si="16"/>
        <v>0.26088299999999998</v>
      </c>
      <c r="M57" s="4">
        <f t="shared" si="17"/>
        <v>0.15904672</v>
      </c>
      <c r="N57" s="4">
        <f t="shared" si="18"/>
        <v>0.43302335999999997</v>
      </c>
      <c r="O57" s="4">
        <f t="shared" si="6"/>
        <v>1.4139999999999999</v>
      </c>
      <c r="P57" s="1">
        <v>1.4</v>
      </c>
      <c r="Q57" s="1">
        <v>1.01</v>
      </c>
      <c r="R57" s="1">
        <f t="shared" si="8"/>
        <v>29.160000000000018</v>
      </c>
      <c r="S57" s="4">
        <f t="shared" si="7"/>
        <v>1.7429000000000003</v>
      </c>
      <c r="T57" s="1">
        <v>24</v>
      </c>
      <c r="X57" s="1">
        <v>26</v>
      </c>
      <c r="Y57" s="1">
        <v>46</v>
      </c>
      <c r="Z57" s="1"/>
    </row>
    <row r="58" spans="10:26" x14ac:dyDescent="0.2">
      <c r="J58" s="4">
        <f t="shared" si="14"/>
        <v>0.12680751999999998</v>
      </c>
      <c r="K58" s="4">
        <f t="shared" si="15"/>
        <v>0.40067103999999998</v>
      </c>
      <c r="L58" s="4">
        <f t="shared" si="16"/>
        <v>0.26088299999999998</v>
      </c>
      <c r="M58" s="4">
        <f t="shared" si="17"/>
        <v>0.15904672</v>
      </c>
      <c r="N58" s="4">
        <f t="shared" si="18"/>
        <v>0.43302335999999997</v>
      </c>
      <c r="O58" s="4">
        <f t="shared" si="6"/>
        <v>1.4139999999999999</v>
      </c>
      <c r="P58" s="1">
        <v>1.4</v>
      </c>
      <c r="Q58" s="1">
        <v>1.01</v>
      </c>
      <c r="R58" s="1">
        <f t="shared" si="8"/>
        <v>30.170000000000019</v>
      </c>
      <c r="S58" s="4">
        <f t="shared" si="7"/>
        <v>1.7555250000000004</v>
      </c>
      <c r="T58" s="1">
        <v>25</v>
      </c>
      <c r="X58" s="1">
        <v>27</v>
      </c>
      <c r="Y58" s="1">
        <v>47</v>
      </c>
      <c r="Z58" s="1"/>
    </row>
    <row r="59" spans="10:26" x14ac:dyDescent="0.2">
      <c r="J59" s="4">
        <f t="shared" si="14"/>
        <v>0.12680751999999998</v>
      </c>
      <c r="K59" s="4">
        <f t="shared" si="15"/>
        <v>0.40067103999999998</v>
      </c>
      <c r="L59" s="4">
        <f t="shared" si="16"/>
        <v>0.26088299999999998</v>
      </c>
      <c r="M59" s="4">
        <f t="shared" si="17"/>
        <v>0.15904672</v>
      </c>
      <c r="N59" s="4">
        <f t="shared" si="18"/>
        <v>0.43302335999999997</v>
      </c>
      <c r="O59" s="4">
        <f t="shared" si="6"/>
        <v>1.4139999999999999</v>
      </c>
      <c r="P59" s="1">
        <v>1.4</v>
      </c>
      <c r="Q59" s="1">
        <v>1.01</v>
      </c>
      <c r="R59" s="1">
        <f t="shared" si="8"/>
        <v>31.180000000000021</v>
      </c>
      <c r="S59" s="4">
        <f t="shared" si="7"/>
        <v>1.7681500000000003</v>
      </c>
      <c r="T59" s="1">
        <v>26</v>
      </c>
      <c r="X59" s="1">
        <v>28</v>
      </c>
      <c r="Y59" s="1">
        <v>48</v>
      </c>
      <c r="Z59" s="1"/>
    </row>
    <row r="60" spans="10:26" x14ac:dyDescent="0.2">
      <c r="J60" s="4">
        <f t="shared" si="14"/>
        <v>0.12680751999999998</v>
      </c>
      <c r="K60" s="4">
        <f t="shared" si="15"/>
        <v>0.40067103999999998</v>
      </c>
      <c r="L60" s="4">
        <f t="shared" si="16"/>
        <v>0.26088299999999998</v>
      </c>
      <c r="M60" s="4">
        <f t="shared" si="17"/>
        <v>0.15904672</v>
      </c>
      <c r="N60" s="4">
        <f t="shared" si="18"/>
        <v>0.43302335999999997</v>
      </c>
      <c r="O60" s="4">
        <f t="shared" si="6"/>
        <v>1.4139999999999999</v>
      </c>
      <c r="P60" s="1">
        <v>1.4</v>
      </c>
      <c r="Q60" s="1">
        <v>1.01</v>
      </c>
      <c r="R60" s="1">
        <f t="shared" si="8"/>
        <v>32.190000000000019</v>
      </c>
      <c r="S60" s="4">
        <f t="shared" si="7"/>
        <v>1.7807750000000002</v>
      </c>
      <c r="T60" s="1">
        <v>27</v>
      </c>
      <c r="X60" s="1">
        <v>29</v>
      </c>
      <c r="Y60" s="1">
        <v>49</v>
      </c>
      <c r="Z60" s="1"/>
    </row>
    <row r="61" spans="10:26" x14ac:dyDescent="0.2">
      <c r="J61" s="4">
        <f t="shared" si="14"/>
        <v>0.12680751999999998</v>
      </c>
      <c r="K61" s="4">
        <f t="shared" si="15"/>
        <v>0.40067103999999998</v>
      </c>
      <c r="L61" s="4">
        <f t="shared" si="16"/>
        <v>0.26088299999999998</v>
      </c>
      <c r="M61" s="4">
        <f t="shared" si="17"/>
        <v>0.15904672</v>
      </c>
      <c r="N61" s="4">
        <f t="shared" si="18"/>
        <v>0.43302335999999997</v>
      </c>
      <c r="O61" s="4">
        <f t="shared" si="6"/>
        <v>1.4139999999999999</v>
      </c>
      <c r="P61" s="1">
        <v>1.4</v>
      </c>
      <c r="Q61" s="1">
        <v>1.01</v>
      </c>
      <c r="R61" s="1">
        <f t="shared" si="8"/>
        <v>33.200000000000017</v>
      </c>
      <c r="S61" s="4">
        <f t="shared" si="7"/>
        <v>1.7934000000000003</v>
      </c>
      <c r="T61" s="1">
        <v>28</v>
      </c>
      <c r="X61" s="1">
        <v>30</v>
      </c>
      <c r="Y61" s="1">
        <v>50</v>
      </c>
      <c r="Z61" s="1"/>
    </row>
    <row r="62" spans="10:26" x14ac:dyDescent="0.2">
      <c r="J62" s="4">
        <f t="shared" si="14"/>
        <v>0.12680751999999998</v>
      </c>
      <c r="K62" s="4">
        <f t="shared" si="15"/>
        <v>0.40067103999999998</v>
      </c>
      <c r="L62" s="4">
        <f t="shared" si="16"/>
        <v>0.26088299999999998</v>
      </c>
      <c r="M62" s="4">
        <f t="shared" si="17"/>
        <v>0.15904672</v>
      </c>
      <c r="N62" s="4">
        <f t="shared" si="18"/>
        <v>0.43302335999999997</v>
      </c>
      <c r="O62" s="4">
        <f t="shared" si="6"/>
        <v>1.4139999999999999</v>
      </c>
      <c r="P62" s="1">
        <v>1.4</v>
      </c>
      <c r="Q62" s="1">
        <v>1.01</v>
      </c>
      <c r="R62" s="1">
        <f t="shared" si="8"/>
        <v>34.210000000000015</v>
      </c>
      <c r="S62" s="4">
        <f t="shared" si="7"/>
        <v>1.8060250000000002</v>
      </c>
      <c r="T62" s="1">
        <v>29</v>
      </c>
      <c r="X62" s="1">
        <v>31</v>
      </c>
      <c r="Y62" s="1">
        <v>51</v>
      </c>
      <c r="Z62" s="1"/>
    </row>
    <row r="63" spans="10:26" x14ac:dyDescent="0.2">
      <c r="J63" s="4">
        <f t="shared" si="14"/>
        <v>0.18183516799999999</v>
      </c>
      <c r="K63" s="4">
        <f t="shared" si="15"/>
        <v>0.574540736</v>
      </c>
      <c r="L63" s="4">
        <f t="shared" si="16"/>
        <v>0.37409220000000004</v>
      </c>
      <c r="M63" s="4">
        <f t="shared" si="17"/>
        <v>0.228064448</v>
      </c>
      <c r="N63" s="4">
        <f t="shared" si="18"/>
        <v>0.62093222399999992</v>
      </c>
      <c r="O63" s="4">
        <f t="shared" si="6"/>
        <v>2.0276000000000001</v>
      </c>
      <c r="P63" s="1">
        <v>1.48</v>
      </c>
      <c r="Q63" s="1">
        <v>1.37</v>
      </c>
      <c r="R63" s="1">
        <f t="shared" si="8"/>
        <v>35.580000000000013</v>
      </c>
      <c r="S63" s="4">
        <f t="shared" si="7"/>
        <v>1.8231500000000003</v>
      </c>
      <c r="T63" s="1">
        <v>30</v>
      </c>
      <c r="X63" s="1">
        <v>32</v>
      </c>
      <c r="Y63" s="1">
        <v>52</v>
      </c>
      <c r="Z63" s="1"/>
    </row>
    <row r="64" spans="10:26" x14ac:dyDescent="0.2">
      <c r="J64" s="4">
        <f t="shared" si="14"/>
        <v>0.18183516799999999</v>
      </c>
      <c r="K64" s="4">
        <f t="shared" si="15"/>
        <v>0.574540736</v>
      </c>
      <c r="L64" s="4">
        <f t="shared" si="16"/>
        <v>0.37409220000000004</v>
      </c>
      <c r="M64" s="4">
        <f t="shared" si="17"/>
        <v>0.228064448</v>
      </c>
      <c r="N64" s="4">
        <f t="shared" si="18"/>
        <v>0.62093222399999992</v>
      </c>
      <c r="O64" s="4">
        <f t="shared" si="6"/>
        <v>2.0276000000000001</v>
      </c>
      <c r="P64" s="1">
        <v>1.48</v>
      </c>
      <c r="Q64" s="1">
        <v>1.37</v>
      </c>
      <c r="R64" s="1">
        <f t="shared" si="8"/>
        <v>36.95000000000001</v>
      </c>
      <c r="S64" s="4">
        <f t="shared" si="7"/>
        <v>1.8402750000000001</v>
      </c>
      <c r="T64" s="1">
        <v>31</v>
      </c>
      <c r="X64" s="1">
        <v>33</v>
      </c>
      <c r="Y64" s="1">
        <v>53</v>
      </c>
      <c r="Z64" s="1"/>
    </row>
    <row r="65" spans="10:26" x14ac:dyDescent="0.2">
      <c r="J65" s="4">
        <f t="shared" si="14"/>
        <v>0.18183516799999999</v>
      </c>
      <c r="K65" s="4">
        <f t="shared" si="15"/>
        <v>0.574540736</v>
      </c>
      <c r="L65" s="4">
        <f t="shared" si="16"/>
        <v>0.37409220000000004</v>
      </c>
      <c r="M65" s="4">
        <f t="shared" si="17"/>
        <v>0.228064448</v>
      </c>
      <c r="N65" s="4">
        <f t="shared" si="18"/>
        <v>0.62093222399999992</v>
      </c>
      <c r="O65" s="4">
        <f t="shared" si="6"/>
        <v>2.0276000000000001</v>
      </c>
      <c r="P65" s="1">
        <v>1.48</v>
      </c>
      <c r="Q65" s="1">
        <v>1.37</v>
      </c>
      <c r="R65" s="1">
        <f t="shared" si="8"/>
        <v>38.320000000000007</v>
      </c>
      <c r="S65" s="4">
        <f t="shared" si="7"/>
        <v>1.8574000000000002</v>
      </c>
      <c r="T65" s="1">
        <v>32</v>
      </c>
      <c r="X65" s="1">
        <v>34</v>
      </c>
      <c r="Y65" s="1">
        <v>54</v>
      </c>
      <c r="Z65" s="1"/>
    </row>
    <row r="66" spans="10:26" x14ac:dyDescent="0.2">
      <c r="J66" s="4">
        <f t="shared" si="14"/>
        <v>0.18183516799999999</v>
      </c>
      <c r="K66" s="4">
        <f t="shared" si="15"/>
        <v>0.574540736</v>
      </c>
      <c r="L66" s="4">
        <f t="shared" si="16"/>
        <v>0.37409220000000004</v>
      </c>
      <c r="M66" s="4">
        <f t="shared" si="17"/>
        <v>0.228064448</v>
      </c>
      <c r="N66" s="4">
        <f t="shared" si="18"/>
        <v>0.62093222399999992</v>
      </c>
      <c r="O66" s="4">
        <f t="shared" si="6"/>
        <v>2.0276000000000001</v>
      </c>
      <c r="P66" s="1">
        <v>1.48</v>
      </c>
      <c r="Q66" s="1">
        <v>1.37</v>
      </c>
      <c r="R66" s="1">
        <f t="shared" si="8"/>
        <v>39.690000000000005</v>
      </c>
      <c r="S66" s="4">
        <f t="shared" si="7"/>
        <v>1.8745250000000002</v>
      </c>
      <c r="T66" s="1">
        <v>33</v>
      </c>
      <c r="X66" s="1">
        <v>35</v>
      </c>
      <c r="Y66" s="1">
        <v>55</v>
      </c>
      <c r="Z66" s="1"/>
    </row>
    <row r="67" spans="10:26" x14ac:dyDescent="0.2">
      <c r="J67" s="4">
        <f t="shared" si="14"/>
        <v>0.18183516799999999</v>
      </c>
      <c r="K67" s="4">
        <f t="shared" si="15"/>
        <v>0.574540736</v>
      </c>
      <c r="L67" s="4">
        <f t="shared" si="16"/>
        <v>0.37409220000000004</v>
      </c>
      <c r="M67" s="4">
        <f t="shared" si="17"/>
        <v>0.228064448</v>
      </c>
      <c r="N67" s="4">
        <f t="shared" si="18"/>
        <v>0.62093222399999992</v>
      </c>
      <c r="O67" s="4">
        <f t="shared" si="6"/>
        <v>2.0276000000000001</v>
      </c>
      <c r="P67" s="1">
        <v>1.48</v>
      </c>
      <c r="Q67" s="1">
        <v>1.37</v>
      </c>
      <c r="R67" s="1">
        <f t="shared" si="8"/>
        <v>41.06</v>
      </c>
      <c r="S67" s="4">
        <f t="shared" si="7"/>
        <v>1.8916500000000003</v>
      </c>
      <c r="T67" s="1">
        <v>34</v>
      </c>
      <c r="X67" s="1">
        <v>36</v>
      </c>
      <c r="Y67" s="1">
        <v>56</v>
      </c>
      <c r="Z67" s="1"/>
    </row>
    <row r="68" spans="10:26" x14ac:dyDescent="0.2">
      <c r="J68" s="4">
        <f t="shared" si="14"/>
        <v>0.18183516799999999</v>
      </c>
      <c r="K68" s="4">
        <f t="shared" si="15"/>
        <v>0.574540736</v>
      </c>
      <c r="L68" s="4">
        <f t="shared" si="16"/>
        <v>0.37409220000000004</v>
      </c>
      <c r="M68" s="4">
        <f t="shared" si="17"/>
        <v>0.228064448</v>
      </c>
      <c r="N68" s="4">
        <f t="shared" si="18"/>
        <v>0.62093222399999992</v>
      </c>
      <c r="O68" s="4">
        <f t="shared" si="6"/>
        <v>2.0276000000000001</v>
      </c>
      <c r="P68" s="1">
        <v>1.48</v>
      </c>
      <c r="Q68" s="1">
        <v>1.37</v>
      </c>
      <c r="R68" s="1">
        <f t="shared" si="8"/>
        <v>42.43</v>
      </c>
      <c r="S68" s="4">
        <f t="shared" si="7"/>
        <v>1.9087750000000001</v>
      </c>
      <c r="T68" s="1">
        <v>35</v>
      </c>
      <c r="X68" s="1">
        <v>37</v>
      </c>
      <c r="Y68" s="1">
        <v>57</v>
      </c>
      <c r="Z68" s="19"/>
    </row>
    <row r="69" spans="10:26" x14ac:dyDescent="0.2">
      <c r="J69" s="4">
        <f t="shared" si="14"/>
        <v>0.18183516799999999</v>
      </c>
      <c r="K69" s="4">
        <f t="shared" si="15"/>
        <v>0.574540736</v>
      </c>
      <c r="L69" s="4">
        <f t="shared" si="16"/>
        <v>0.37409220000000004</v>
      </c>
      <c r="M69" s="4">
        <f t="shared" si="17"/>
        <v>0.228064448</v>
      </c>
      <c r="N69" s="4">
        <f t="shared" si="18"/>
        <v>0.62093222399999992</v>
      </c>
      <c r="O69" s="4">
        <f t="shared" si="6"/>
        <v>2.0276000000000001</v>
      </c>
      <c r="P69" s="1">
        <v>1.48</v>
      </c>
      <c r="Q69" s="1">
        <v>1.37</v>
      </c>
      <c r="R69" s="1">
        <f t="shared" si="8"/>
        <v>43.8</v>
      </c>
      <c r="S69" s="4">
        <f t="shared" si="7"/>
        <v>1.9258999999999999</v>
      </c>
      <c r="T69" s="1">
        <v>36</v>
      </c>
      <c r="X69" s="1">
        <v>38</v>
      </c>
      <c r="Y69" s="1">
        <v>58</v>
      </c>
      <c r="Z69" s="19"/>
    </row>
    <row r="70" spans="10:26" x14ac:dyDescent="0.2">
      <c r="J70" s="4">
        <f t="shared" si="14"/>
        <v>0.21959044800000005</v>
      </c>
      <c r="K70" s="4">
        <f t="shared" si="15"/>
        <v>0.69383529600000005</v>
      </c>
      <c r="L70" s="4">
        <f t="shared" si="16"/>
        <v>0.45176670000000008</v>
      </c>
      <c r="M70" s="4">
        <f t="shared" si="17"/>
        <v>0.275418528</v>
      </c>
      <c r="N70" s="4">
        <f t="shared" si="18"/>
        <v>0.74985926400000003</v>
      </c>
      <c r="O70" s="4">
        <f t="shared" si="6"/>
        <v>2.4486000000000003</v>
      </c>
      <c r="P70" s="1">
        <v>1.59</v>
      </c>
      <c r="Q70" s="1">
        <v>1.54</v>
      </c>
      <c r="R70" s="1">
        <f t="shared" si="8"/>
        <v>45.339999999999996</v>
      </c>
      <c r="S70" s="4">
        <f t="shared" si="7"/>
        <v>1.9451499999999999</v>
      </c>
      <c r="T70" s="1">
        <v>37</v>
      </c>
      <c r="X70" s="1">
        <v>39</v>
      </c>
      <c r="Y70" s="1">
        <v>59</v>
      </c>
      <c r="Z70" s="19"/>
    </row>
    <row r="71" spans="10:26" x14ac:dyDescent="0.2">
      <c r="J71" s="4">
        <f t="shared" si="14"/>
        <v>0.21959044800000005</v>
      </c>
      <c r="K71" s="4">
        <f t="shared" si="15"/>
        <v>0.69383529600000005</v>
      </c>
      <c r="L71" s="4">
        <f t="shared" si="16"/>
        <v>0.45176670000000008</v>
      </c>
      <c r="M71" s="4">
        <f t="shared" si="17"/>
        <v>0.275418528</v>
      </c>
      <c r="N71" s="4">
        <f t="shared" si="18"/>
        <v>0.74985926400000003</v>
      </c>
      <c r="O71" s="4">
        <f t="shared" si="6"/>
        <v>2.4486000000000003</v>
      </c>
      <c r="P71" s="1">
        <v>1.59</v>
      </c>
      <c r="Q71" s="1">
        <v>1.54</v>
      </c>
      <c r="R71" s="1">
        <f t="shared" si="8"/>
        <v>46.879999999999995</v>
      </c>
      <c r="S71" s="4">
        <f t="shared" si="7"/>
        <v>1.9643999999999999</v>
      </c>
      <c r="T71" s="1">
        <v>38</v>
      </c>
      <c r="X71" s="1">
        <v>40</v>
      </c>
      <c r="Y71" s="1">
        <v>60</v>
      </c>
      <c r="Z71" s="19"/>
    </row>
    <row r="72" spans="10:26" x14ac:dyDescent="0.2">
      <c r="J72" s="4">
        <f t="shared" si="14"/>
        <v>0.21959044800000005</v>
      </c>
      <c r="K72" s="4">
        <f t="shared" si="15"/>
        <v>0.69383529600000005</v>
      </c>
      <c r="L72" s="4">
        <f t="shared" si="16"/>
        <v>0.45176670000000008</v>
      </c>
      <c r="M72" s="4">
        <f t="shared" si="17"/>
        <v>0.275418528</v>
      </c>
      <c r="N72" s="4">
        <f t="shared" si="18"/>
        <v>0.74985926400000003</v>
      </c>
      <c r="O72" s="4">
        <f t="shared" si="6"/>
        <v>2.4486000000000003</v>
      </c>
      <c r="P72" s="1">
        <v>1.59</v>
      </c>
      <c r="Q72" s="1">
        <v>1.54</v>
      </c>
      <c r="R72" s="1">
        <f t="shared" si="8"/>
        <v>48.419999999999995</v>
      </c>
      <c r="S72" s="4">
        <f t="shared" si="7"/>
        <v>1.9836499999999999</v>
      </c>
      <c r="T72" s="1">
        <v>39</v>
      </c>
      <c r="X72" s="1">
        <v>41</v>
      </c>
      <c r="Y72" s="1">
        <v>61</v>
      </c>
      <c r="Z72" s="19"/>
    </row>
    <row r="73" spans="10:26" x14ac:dyDescent="0.2">
      <c r="J73" s="4">
        <f>(0.507*O73)*$K$31</f>
        <v>0.23587363800000005</v>
      </c>
      <c r="K73" s="4">
        <f>(0.287*O73)*$L$31</f>
        <v>0.61841841600000003</v>
      </c>
      <c r="L73" s="4">
        <f t="shared" si="16"/>
        <v>0.45176670000000008</v>
      </c>
      <c r="M73" s="4">
        <f>(0.628*O73)*$K$31</f>
        <v>0.29216695200000004</v>
      </c>
      <c r="N73" s="4">
        <f>(0.313*O73)*$L$31</f>
        <v>0.67444238400000012</v>
      </c>
      <c r="O73" s="4">
        <f t="shared" si="6"/>
        <v>2.4486000000000003</v>
      </c>
      <c r="P73" s="1">
        <v>1.59</v>
      </c>
      <c r="Q73" s="1">
        <v>1.54</v>
      </c>
      <c r="R73" s="1">
        <f t="shared" si="8"/>
        <v>49.959999999999994</v>
      </c>
      <c r="S73" s="4">
        <f t="shared" si="7"/>
        <v>2.0028999999999999</v>
      </c>
      <c r="T73" s="1">
        <v>40</v>
      </c>
      <c r="X73" s="1">
        <v>42</v>
      </c>
      <c r="Y73" s="1">
        <v>62</v>
      </c>
      <c r="Z73" s="19"/>
    </row>
    <row r="74" spans="10:26" x14ac:dyDescent="0.2">
      <c r="J74" s="4">
        <f t="shared" ref="J74:J98" si="19">(0.507*O74)*$K$31</f>
        <v>0.23587363800000005</v>
      </c>
      <c r="K74" s="4">
        <f t="shared" ref="K74:K98" si="20">(0.287*O74)*$L$31</f>
        <v>0.61841841600000003</v>
      </c>
      <c r="L74" s="4">
        <f t="shared" si="16"/>
        <v>0.45176670000000008</v>
      </c>
      <c r="M74" s="4">
        <f t="shared" ref="M74:M98" si="21">(0.628*O74)*$K$31</f>
        <v>0.29216695200000004</v>
      </c>
      <c r="N74" s="4">
        <f t="shared" ref="N74:N98" si="22">(0.313*O74)*$L$31</f>
        <v>0.67444238400000012</v>
      </c>
      <c r="O74" s="4">
        <f t="shared" si="6"/>
        <v>2.4486000000000003</v>
      </c>
      <c r="P74" s="1">
        <v>1.59</v>
      </c>
      <c r="Q74" s="1">
        <v>1.54</v>
      </c>
      <c r="R74" s="1">
        <f t="shared" si="8"/>
        <v>51.499999999999993</v>
      </c>
      <c r="S74" s="4">
        <f t="shared" si="7"/>
        <v>2.0221499999999999</v>
      </c>
      <c r="T74" s="1">
        <v>41</v>
      </c>
      <c r="X74" s="1">
        <v>43</v>
      </c>
      <c r="Y74" s="1">
        <v>63</v>
      </c>
      <c r="Z74" s="1"/>
    </row>
    <row r="75" spans="10:26" x14ac:dyDescent="0.2">
      <c r="J75" s="4">
        <f t="shared" si="19"/>
        <v>0.23587363800000005</v>
      </c>
      <c r="K75" s="4">
        <f t="shared" si="20"/>
        <v>0.61841841600000003</v>
      </c>
      <c r="L75" s="4">
        <f t="shared" si="16"/>
        <v>0.45176670000000008</v>
      </c>
      <c r="M75" s="4">
        <f t="shared" si="21"/>
        <v>0.29216695200000004</v>
      </c>
      <c r="N75" s="4">
        <f t="shared" si="22"/>
        <v>0.67444238400000012</v>
      </c>
      <c r="O75" s="4">
        <f t="shared" si="6"/>
        <v>2.4486000000000003</v>
      </c>
      <c r="P75" s="1">
        <v>1.59</v>
      </c>
      <c r="Q75" s="1">
        <v>1.54</v>
      </c>
      <c r="R75" s="1">
        <f t="shared" si="8"/>
        <v>53.039999999999992</v>
      </c>
      <c r="S75" s="4">
        <f t="shared" si="7"/>
        <v>2.0413999999999999</v>
      </c>
      <c r="T75" s="1">
        <v>42</v>
      </c>
      <c r="X75" s="1">
        <v>44</v>
      </c>
      <c r="Y75" s="1">
        <v>64</v>
      </c>
      <c r="Z75" s="19"/>
    </row>
    <row r="76" spans="10:26" x14ac:dyDescent="0.2">
      <c r="J76" s="4">
        <f t="shared" si="19"/>
        <v>0.23587363800000005</v>
      </c>
      <c r="K76" s="4">
        <f t="shared" si="20"/>
        <v>0.61841841600000003</v>
      </c>
      <c r="L76" s="4">
        <f t="shared" si="16"/>
        <v>0.45176670000000008</v>
      </c>
      <c r="M76" s="4">
        <f t="shared" si="21"/>
        <v>0.29216695200000004</v>
      </c>
      <c r="N76" s="4">
        <f t="shared" si="22"/>
        <v>0.67444238400000012</v>
      </c>
      <c r="O76" s="4">
        <f t="shared" si="6"/>
        <v>2.4486000000000003</v>
      </c>
      <c r="P76" s="1">
        <v>1.59</v>
      </c>
      <c r="Q76" s="1">
        <v>1.54</v>
      </c>
      <c r="R76" s="1">
        <f t="shared" si="8"/>
        <v>54.579999999999991</v>
      </c>
      <c r="S76" s="4">
        <f t="shared" si="7"/>
        <v>2.0606499999999999</v>
      </c>
      <c r="T76" s="1">
        <v>43</v>
      </c>
      <c r="X76" s="1">
        <v>45</v>
      </c>
      <c r="Y76" s="1">
        <v>65</v>
      </c>
      <c r="Z76" s="19"/>
    </row>
    <row r="77" spans="10:26" x14ac:dyDescent="0.2">
      <c r="J77" s="4">
        <f t="shared" si="19"/>
        <v>0.26379007199999999</v>
      </c>
      <c r="K77" s="4">
        <f t="shared" si="20"/>
        <v>0.69161030399999979</v>
      </c>
      <c r="L77" s="4">
        <f t="shared" si="16"/>
        <v>0.50523479999999987</v>
      </c>
      <c r="M77" s="4">
        <f t="shared" si="21"/>
        <v>0.32674588799999998</v>
      </c>
      <c r="N77" s="4">
        <f t="shared" si="22"/>
        <v>0.75426489599999991</v>
      </c>
      <c r="O77" s="4">
        <f t="shared" si="6"/>
        <v>2.7383999999999995</v>
      </c>
      <c r="P77" s="1">
        <v>1.68</v>
      </c>
      <c r="Q77" s="1">
        <v>1.63</v>
      </c>
      <c r="R77" s="1">
        <f t="shared" si="8"/>
        <v>56.209999999999994</v>
      </c>
      <c r="S77" s="4">
        <f t="shared" si="7"/>
        <v>2.0810249999999999</v>
      </c>
      <c r="T77" s="1">
        <v>44</v>
      </c>
      <c r="X77" s="1">
        <v>46</v>
      </c>
      <c r="Y77" s="1">
        <v>66</v>
      </c>
      <c r="Z77" s="19"/>
    </row>
    <row r="78" spans="10:26" x14ac:dyDescent="0.2">
      <c r="J78" s="4">
        <f t="shared" si="19"/>
        <v>0.26379007199999999</v>
      </c>
      <c r="K78" s="4">
        <f t="shared" si="20"/>
        <v>0.69161030399999979</v>
      </c>
      <c r="L78" s="4">
        <f t="shared" si="16"/>
        <v>0.50523479999999987</v>
      </c>
      <c r="M78" s="4">
        <f t="shared" si="21"/>
        <v>0.32674588799999998</v>
      </c>
      <c r="N78" s="4">
        <f t="shared" si="22"/>
        <v>0.75426489599999991</v>
      </c>
      <c r="O78" s="4">
        <f t="shared" si="6"/>
        <v>2.7383999999999995</v>
      </c>
      <c r="P78" s="1">
        <v>1.68</v>
      </c>
      <c r="Q78" s="1">
        <v>1.63</v>
      </c>
      <c r="R78" s="1">
        <f t="shared" si="8"/>
        <v>57.839999999999996</v>
      </c>
      <c r="S78" s="4">
        <f t="shared" si="7"/>
        <v>2.1013999999999999</v>
      </c>
      <c r="T78" s="1">
        <v>45</v>
      </c>
      <c r="X78" s="1">
        <v>47</v>
      </c>
      <c r="Y78" s="1">
        <v>67</v>
      </c>
      <c r="Z78" s="19"/>
    </row>
    <row r="79" spans="10:26" x14ac:dyDescent="0.2">
      <c r="J79" s="4">
        <f t="shared" si="19"/>
        <v>0.26379007199999999</v>
      </c>
      <c r="K79" s="4">
        <f t="shared" si="20"/>
        <v>0.69161030399999979</v>
      </c>
      <c r="L79" s="4">
        <f t="shared" si="16"/>
        <v>0.50523479999999987</v>
      </c>
      <c r="M79" s="4">
        <f t="shared" si="21"/>
        <v>0.32674588799999998</v>
      </c>
      <c r="N79" s="4">
        <f t="shared" si="22"/>
        <v>0.75426489599999991</v>
      </c>
      <c r="O79" s="4">
        <f t="shared" si="6"/>
        <v>2.7383999999999995</v>
      </c>
      <c r="P79" s="1">
        <v>1.68</v>
      </c>
      <c r="Q79" s="1">
        <v>1.63</v>
      </c>
      <c r="R79" s="1">
        <f t="shared" si="8"/>
        <v>59.47</v>
      </c>
      <c r="S79" s="4">
        <f t="shared" si="7"/>
        <v>2.121775</v>
      </c>
      <c r="T79" s="1">
        <v>46</v>
      </c>
      <c r="X79" s="1">
        <v>48</v>
      </c>
      <c r="Y79" s="1">
        <v>68</v>
      </c>
      <c r="Z79" s="19"/>
    </row>
    <row r="80" spans="10:26" x14ac:dyDescent="0.2">
      <c r="J80" s="4">
        <f t="shared" si="19"/>
        <v>0.26379007199999999</v>
      </c>
      <c r="K80" s="4">
        <f t="shared" si="20"/>
        <v>0.69161030399999979</v>
      </c>
      <c r="L80" s="4">
        <f t="shared" si="16"/>
        <v>0.50523479999999987</v>
      </c>
      <c r="M80" s="4">
        <f t="shared" si="21"/>
        <v>0.32674588799999998</v>
      </c>
      <c r="N80" s="4">
        <f t="shared" si="22"/>
        <v>0.75426489599999991</v>
      </c>
      <c r="O80" s="4">
        <f t="shared" si="6"/>
        <v>2.7383999999999995</v>
      </c>
      <c r="P80" s="1">
        <v>1.68</v>
      </c>
      <c r="Q80" s="1">
        <v>1.63</v>
      </c>
      <c r="R80" s="1">
        <f t="shared" si="8"/>
        <v>61.1</v>
      </c>
      <c r="S80" s="4">
        <f t="shared" si="7"/>
        <v>2.14215</v>
      </c>
      <c r="T80" s="1">
        <v>47</v>
      </c>
      <c r="X80" s="1">
        <v>49</v>
      </c>
      <c r="Y80" s="1">
        <v>69</v>
      </c>
      <c r="Z80" s="19"/>
    </row>
    <row r="81" spans="10:26" x14ac:dyDescent="0.2">
      <c r="J81" s="4">
        <f t="shared" si="19"/>
        <v>0.26379007199999999</v>
      </c>
      <c r="K81" s="4">
        <f t="shared" si="20"/>
        <v>0.69161030399999979</v>
      </c>
      <c r="L81" s="4">
        <f t="shared" si="16"/>
        <v>0.50523479999999987</v>
      </c>
      <c r="M81" s="4">
        <f t="shared" si="21"/>
        <v>0.32674588799999998</v>
      </c>
      <c r="N81" s="4">
        <f t="shared" si="22"/>
        <v>0.75426489599999991</v>
      </c>
      <c r="O81" s="4">
        <f t="shared" si="6"/>
        <v>2.7383999999999995</v>
      </c>
      <c r="P81" s="1">
        <v>1.68</v>
      </c>
      <c r="Q81" s="1">
        <v>1.63</v>
      </c>
      <c r="R81" s="1">
        <f t="shared" si="8"/>
        <v>62.730000000000004</v>
      </c>
      <c r="S81" s="4">
        <f t="shared" si="7"/>
        <v>2.162525</v>
      </c>
      <c r="T81" s="1">
        <v>48</v>
      </c>
      <c r="X81" s="1">
        <v>50</v>
      </c>
      <c r="Y81" s="1">
        <v>70</v>
      </c>
      <c r="Z81" s="19"/>
    </row>
    <row r="82" spans="10:26" x14ac:dyDescent="0.2">
      <c r="J82" s="4">
        <f t="shared" si="19"/>
        <v>0.26379007199999999</v>
      </c>
      <c r="K82" s="4">
        <f t="shared" si="20"/>
        <v>0.69161030399999979</v>
      </c>
      <c r="L82" s="4">
        <f t="shared" si="16"/>
        <v>0.50523479999999987</v>
      </c>
      <c r="M82" s="4">
        <f t="shared" si="21"/>
        <v>0.32674588799999998</v>
      </c>
      <c r="N82" s="4">
        <f t="shared" si="22"/>
        <v>0.75426489599999991</v>
      </c>
      <c r="O82" s="4">
        <f t="shared" si="6"/>
        <v>2.7383999999999995</v>
      </c>
      <c r="P82" s="1">
        <v>1.68</v>
      </c>
      <c r="Q82" s="1">
        <v>1.63</v>
      </c>
      <c r="R82" s="1">
        <f t="shared" si="8"/>
        <v>64.36</v>
      </c>
      <c r="S82" s="4">
        <f t="shared" si="7"/>
        <v>2.1829000000000001</v>
      </c>
      <c r="T82" s="1">
        <v>49</v>
      </c>
      <c r="X82" s="1">
        <v>51</v>
      </c>
      <c r="Y82" s="1">
        <v>71</v>
      </c>
      <c r="Z82" s="19"/>
    </row>
    <row r="83" spans="10:26" x14ac:dyDescent="0.2">
      <c r="J83" s="4">
        <f t="shared" si="19"/>
        <v>0.26379007199999999</v>
      </c>
      <c r="K83" s="4">
        <f t="shared" si="20"/>
        <v>0.69161030399999979</v>
      </c>
      <c r="L83" s="4">
        <f t="shared" si="16"/>
        <v>0.50523479999999987</v>
      </c>
      <c r="M83" s="4">
        <f t="shared" si="21"/>
        <v>0.32674588799999998</v>
      </c>
      <c r="N83" s="4">
        <f t="shared" si="22"/>
        <v>0.75426489599999991</v>
      </c>
      <c r="O83" s="4">
        <f t="shared" si="6"/>
        <v>2.7383999999999995</v>
      </c>
      <c r="P83" s="1">
        <v>1.68</v>
      </c>
      <c r="Q83" s="1">
        <v>1.63</v>
      </c>
      <c r="R83" s="1">
        <f t="shared" si="8"/>
        <v>65.989999999999995</v>
      </c>
      <c r="S83" s="4">
        <f t="shared" si="7"/>
        <v>2.2032750000000001</v>
      </c>
      <c r="T83" s="1">
        <v>50</v>
      </c>
      <c r="X83" s="1">
        <v>52</v>
      </c>
      <c r="Y83" s="1">
        <v>72</v>
      </c>
      <c r="Z83" s="19"/>
    </row>
    <row r="84" spans="10:26" x14ac:dyDescent="0.2">
      <c r="J84" s="4">
        <f t="shared" si="19"/>
        <v>0.30849682500000003</v>
      </c>
      <c r="K84" s="4">
        <f t="shared" si="20"/>
        <v>0.80882339999999997</v>
      </c>
      <c r="L84" s="4">
        <f t="shared" si="16"/>
        <v>0.59086125</v>
      </c>
      <c r="M84" s="4">
        <f t="shared" si="21"/>
        <v>0.38212229999999997</v>
      </c>
      <c r="N84" s="4">
        <f t="shared" si="22"/>
        <v>0.88209660000000001</v>
      </c>
      <c r="O84" s="4">
        <f t="shared" si="6"/>
        <v>3.2025000000000001</v>
      </c>
      <c r="P84" s="1">
        <v>1.83</v>
      </c>
      <c r="Q84" s="1">
        <v>1.75</v>
      </c>
      <c r="R84" s="1">
        <f t="shared" si="8"/>
        <v>67.739999999999995</v>
      </c>
      <c r="S84" s="4">
        <f t="shared" si="7"/>
        <v>2.2251500000000002</v>
      </c>
      <c r="T84" s="1">
        <v>51</v>
      </c>
      <c r="X84" s="1">
        <v>53</v>
      </c>
      <c r="Y84" s="1">
        <v>73</v>
      </c>
      <c r="Z84" s="19"/>
    </row>
    <row r="85" spans="10:26" x14ac:dyDescent="0.2">
      <c r="J85" s="4">
        <f t="shared" si="19"/>
        <v>0.30849682500000003</v>
      </c>
      <c r="K85" s="4">
        <f t="shared" si="20"/>
        <v>0.80882339999999997</v>
      </c>
      <c r="L85" s="4">
        <f t="shared" si="16"/>
        <v>0.59086125</v>
      </c>
      <c r="M85" s="4">
        <f t="shared" si="21"/>
        <v>0.38212229999999997</v>
      </c>
      <c r="N85" s="4">
        <f t="shared" si="22"/>
        <v>0.88209660000000001</v>
      </c>
      <c r="O85" s="4">
        <f t="shared" si="6"/>
        <v>3.2025000000000001</v>
      </c>
      <c r="P85" s="1">
        <v>1.83</v>
      </c>
      <c r="Q85" s="1">
        <v>1.75</v>
      </c>
      <c r="R85" s="1">
        <f t="shared" si="8"/>
        <v>69.489999999999995</v>
      </c>
      <c r="S85" s="4">
        <f t="shared" si="7"/>
        <v>2.2470249999999998</v>
      </c>
      <c r="T85" s="1">
        <v>52</v>
      </c>
      <c r="X85" s="1">
        <v>54</v>
      </c>
      <c r="Y85" s="1">
        <v>74</v>
      </c>
      <c r="Z85" s="19"/>
    </row>
    <row r="86" spans="10:26" x14ac:dyDescent="0.2">
      <c r="J86" s="4">
        <f t="shared" si="19"/>
        <v>0.30849682500000003</v>
      </c>
      <c r="K86" s="4">
        <f t="shared" si="20"/>
        <v>0.80882339999999997</v>
      </c>
      <c r="L86" s="4">
        <f t="shared" si="16"/>
        <v>0.59086125</v>
      </c>
      <c r="M86" s="4">
        <f t="shared" si="21"/>
        <v>0.38212229999999997</v>
      </c>
      <c r="N86" s="4">
        <f t="shared" si="22"/>
        <v>0.88209660000000001</v>
      </c>
      <c r="O86" s="4">
        <f t="shared" si="6"/>
        <v>3.2025000000000001</v>
      </c>
      <c r="P86" s="1">
        <v>1.83</v>
      </c>
      <c r="Q86" s="1">
        <v>1.75</v>
      </c>
      <c r="R86" s="1">
        <f t="shared" si="8"/>
        <v>71.239999999999995</v>
      </c>
      <c r="S86" s="4">
        <f t="shared" si="7"/>
        <v>2.2688999999999999</v>
      </c>
      <c r="T86" s="1">
        <v>53</v>
      </c>
      <c r="X86" s="1">
        <v>55</v>
      </c>
      <c r="Y86" s="1">
        <v>75</v>
      </c>
      <c r="Z86" s="19"/>
    </row>
    <row r="87" spans="10:26" x14ac:dyDescent="0.2">
      <c r="J87" s="4">
        <f t="shared" si="19"/>
        <v>0.30849682500000003</v>
      </c>
      <c r="K87" s="4">
        <f t="shared" si="20"/>
        <v>0.80882339999999997</v>
      </c>
      <c r="L87" s="4">
        <f t="shared" si="16"/>
        <v>0.59086125</v>
      </c>
      <c r="M87" s="4">
        <f t="shared" si="21"/>
        <v>0.38212229999999997</v>
      </c>
      <c r="N87" s="4">
        <f t="shared" si="22"/>
        <v>0.88209660000000001</v>
      </c>
      <c r="O87" s="4">
        <f t="shared" si="6"/>
        <v>3.2025000000000001</v>
      </c>
      <c r="P87" s="1">
        <v>1.83</v>
      </c>
      <c r="Q87" s="1">
        <v>1.75</v>
      </c>
      <c r="R87" s="1">
        <f t="shared" si="8"/>
        <v>72.989999999999995</v>
      </c>
      <c r="S87" s="4">
        <f t="shared" si="7"/>
        <v>2.290775</v>
      </c>
      <c r="T87" s="1">
        <v>54</v>
      </c>
      <c r="X87" s="1">
        <v>56</v>
      </c>
      <c r="Y87" s="1">
        <v>76</v>
      </c>
      <c r="Z87" s="19"/>
    </row>
    <row r="88" spans="10:26" x14ac:dyDescent="0.2">
      <c r="J88" s="4">
        <f t="shared" si="19"/>
        <v>0.30849682500000003</v>
      </c>
      <c r="K88" s="4">
        <f t="shared" si="20"/>
        <v>0.80882339999999997</v>
      </c>
      <c r="L88" s="4">
        <f t="shared" si="16"/>
        <v>0.59086125</v>
      </c>
      <c r="M88" s="4">
        <f t="shared" si="21"/>
        <v>0.38212229999999997</v>
      </c>
      <c r="N88" s="4">
        <f t="shared" si="22"/>
        <v>0.88209660000000001</v>
      </c>
      <c r="O88" s="4">
        <f t="shared" si="6"/>
        <v>3.2025000000000001</v>
      </c>
      <c r="P88" s="1">
        <v>1.83</v>
      </c>
      <c r="Q88" s="1">
        <v>1.75</v>
      </c>
      <c r="R88" s="1">
        <f t="shared" si="8"/>
        <v>74.739999999999995</v>
      </c>
      <c r="S88" s="4">
        <f t="shared" si="7"/>
        <v>2.3126500000000001</v>
      </c>
      <c r="T88" s="1">
        <v>55</v>
      </c>
      <c r="X88" s="1">
        <v>57</v>
      </c>
      <c r="Y88" s="1">
        <v>77</v>
      </c>
      <c r="Z88" s="19"/>
    </row>
    <row r="89" spans="10:26" x14ac:dyDescent="0.2">
      <c r="J89" s="4">
        <f t="shared" si="19"/>
        <v>0.30849682500000003</v>
      </c>
      <c r="K89" s="4">
        <f t="shared" si="20"/>
        <v>0.80882339999999997</v>
      </c>
      <c r="L89" s="4">
        <f t="shared" si="16"/>
        <v>0.59086125</v>
      </c>
      <c r="M89" s="4">
        <f t="shared" si="21"/>
        <v>0.38212229999999997</v>
      </c>
      <c r="N89" s="4">
        <f t="shared" si="22"/>
        <v>0.88209660000000001</v>
      </c>
      <c r="O89" s="4">
        <f t="shared" si="6"/>
        <v>3.2025000000000001</v>
      </c>
      <c r="P89" s="1">
        <v>1.83</v>
      </c>
      <c r="Q89" s="1">
        <v>1.75</v>
      </c>
      <c r="R89" s="1">
        <f t="shared" si="8"/>
        <v>76.489999999999995</v>
      </c>
      <c r="S89" s="4">
        <f t="shared" si="7"/>
        <v>2.3345250000000002</v>
      </c>
      <c r="T89" s="1">
        <v>56</v>
      </c>
      <c r="X89" s="1">
        <v>58</v>
      </c>
      <c r="Y89" s="1">
        <v>78</v>
      </c>
      <c r="Z89" s="19"/>
    </row>
    <row r="90" spans="10:26" x14ac:dyDescent="0.2">
      <c r="J90" s="4">
        <f t="shared" si="19"/>
        <v>0.30849682500000003</v>
      </c>
      <c r="K90" s="4">
        <f t="shared" si="20"/>
        <v>0.80882339999999997</v>
      </c>
      <c r="L90" s="4">
        <f t="shared" si="16"/>
        <v>0.59086125</v>
      </c>
      <c r="M90" s="4">
        <f t="shared" si="21"/>
        <v>0.38212229999999997</v>
      </c>
      <c r="N90" s="4">
        <f t="shared" si="22"/>
        <v>0.88209660000000001</v>
      </c>
      <c r="O90" s="4">
        <f t="shared" si="6"/>
        <v>3.2025000000000001</v>
      </c>
      <c r="P90" s="1">
        <v>1.83</v>
      </c>
      <c r="Q90" s="1">
        <v>1.75</v>
      </c>
      <c r="R90" s="1">
        <f t="shared" si="8"/>
        <v>78.239999999999995</v>
      </c>
      <c r="S90" s="4">
        <f t="shared" si="7"/>
        <v>2.3563999999999998</v>
      </c>
      <c r="T90" s="1">
        <v>57</v>
      </c>
      <c r="X90" s="1">
        <v>59</v>
      </c>
      <c r="Y90" s="1">
        <v>79</v>
      </c>
      <c r="Z90" s="19"/>
    </row>
    <row r="91" spans="10:26" x14ac:dyDescent="0.2">
      <c r="J91" s="4">
        <f t="shared" si="19"/>
        <v>0.35118064799999998</v>
      </c>
      <c r="K91" s="4">
        <f t="shared" si="20"/>
        <v>0.92073273599999983</v>
      </c>
      <c r="L91" s="4">
        <f t="shared" si="16"/>
        <v>0.67261320000000002</v>
      </c>
      <c r="M91" s="4">
        <f t="shared" si="21"/>
        <v>0.43499299199999997</v>
      </c>
      <c r="N91" s="4">
        <f t="shared" si="22"/>
        <v>1.0041440639999999</v>
      </c>
      <c r="O91" s="4">
        <f t="shared" si="6"/>
        <v>3.6456</v>
      </c>
      <c r="P91" s="1">
        <v>1.96</v>
      </c>
      <c r="Q91" s="1">
        <v>1.86</v>
      </c>
      <c r="R91" s="1">
        <f t="shared" si="8"/>
        <v>80.099999999999994</v>
      </c>
      <c r="S91" s="4">
        <f t="shared" si="7"/>
        <v>2.3796499999999998</v>
      </c>
      <c r="T91" s="1">
        <v>58</v>
      </c>
      <c r="X91" s="1">
        <v>60</v>
      </c>
      <c r="Y91" s="1">
        <v>80</v>
      </c>
      <c r="Z91" s="19"/>
    </row>
    <row r="92" spans="10:26" x14ac:dyDescent="0.2">
      <c r="J92" s="4">
        <f t="shared" si="19"/>
        <v>0.35118064799999998</v>
      </c>
      <c r="K92" s="4">
        <f t="shared" si="20"/>
        <v>0.92073273599999983</v>
      </c>
      <c r="L92" s="4">
        <f t="shared" si="16"/>
        <v>0.67261320000000002</v>
      </c>
      <c r="M92" s="4">
        <f t="shared" si="21"/>
        <v>0.43499299199999997</v>
      </c>
      <c r="N92" s="4">
        <f t="shared" si="22"/>
        <v>1.0041440639999999</v>
      </c>
      <c r="O92" s="4">
        <f t="shared" si="6"/>
        <v>3.6456</v>
      </c>
      <c r="P92" s="1">
        <v>1.96</v>
      </c>
      <c r="Q92" s="1">
        <v>1.86</v>
      </c>
      <c r="R92" s="1">
        <f t="shared" si="8"/>
        <v>81.96</v>
      </c>
      <c r="S92" s="4">
        <f t="shared" si="7"/>
        <v>2.4028999999999998</v>
      </c>
      <c r="T92" s="1">
        <v>59</v>
      </c>
      <c r="X92" s="1">
        <v>61</v>
      </c>
      <c r="Y92" s="1">
        <v>81</v>
      </c>
      <c r="Z92" s="19"/>
    </row>
    <row r="93" spans="10:26" x14ac:dyDescent="0.2">
      <c r="J93" s="4">
        <f t="shared" si="19"/>
        <v>0.35118064799999998</v>
      </c>
      <c r="K93" s="4">
        <f t="shared" si="20"/>
        <v>0.92073273599999983</v>
      </c>
      <c r="L93" s="4">
        <f t="shared" si="16"/>
        <v>0.67261320000000002</v>
      </c>
      <c r="M93" s="4">
        <f t="shared" si="21"/>
        <v>0.43499299199999997</v>
      </c>
      <c r="N93" s="4">
        <f t="shared" si="22"/>
        <v>1.0041440639999999</v>
      </c>
      <c r="O93" s="4">
        <f t="shared" si="6"/>
        <v>3.6456</v>
      </c>
      <c r="P93" s="1">
        <v>1.96</v>
      </c>
      <c r="Q93" s="1">
        <v>1.86</v>
      </c>
      <c r="R93" s="1">
        <f t="shared" si="8"/>
        <v>83.82</v>
      </c>
      <c r="S93" s="4">
        <f t="shared" si="7"/>
        <v>2.4261499999999998</v>
      </c>
      <c r="T93" s="1">
        <v>60</v>
      </c>
      <c r="X93" s="1">
        <v>62</v>
      </c>
      <c r="Y93" s="1">
        <v>82</v>
      </c>
      <c r="Z93" s="19"/>
    </row>
    <row r="94" spans="10:26" x14ac:dyDescent="0.2">
      <c r="J94" s="4">
        <f t="shared" si="19"/>
        <v>0.35118064799999998</v>
      </c>
      <c r="K94" s="4">
        <f t="shared" si="20"/>
        <v>0.92073273599999983</v>
      </c>
      <c r="L94" s="4">
        <f t="shared" si="16"/>
        <v>0.67261320000000002</v>
      </c>
      <c r="M94" s="4">
        <f t="shared" si="21"/>
        <v>0.43499299199999997</v>
      </c>
      <c r="N94" s="4">
        <f t="shared" si="22"/>
        <v>1.0041440639999999</v>
      </c>
      <c r="O94" s="4">
        <f t="shared" si="6"/>
        <v>3.6456</v>
      </c>
      <c r="P94" s="1">
        <v>1.96</v>
      </c>
      <c r="Q94" s="1">
        <v>1.86</v>
      </c>
      <c r="R94" s="1">
        <f t="shared" si="8"/>
        <v>85.679999999999993</v>
      </c>
      <c r="S94" s="4">
        <f t="shared" si="7"/>
        <v>2.4493999999999998</v>
      </c>
      <c r="T94" s="1">
        <v>61</v>
      </c>
      <c r="X94" s="1">
        <v>63</v>
      </c>
      <c r="Y94" s="1">
        <v>83</v>
      </c>
      <c r="Z94" s="19"/>
    </row>
    <row r="95" spans="10:26" x14ac:dyDescent="0.2">
      <c r="J95" s="4">
        <f t="shared" si="19"/>
        <v>0.35118064799999998</v>
      </c>
      <c r="K95" s="4">
        <f t="shared" si="20"/>
        <v>0.92073273599999983</v>
      </c>
      <c r="L95" s="4">
        <f t="shared" si="16"/>
        <v>0.67261320000000002</v>
      </c>
      <c r="M95" s="4">
        <f t="shared" si="21"/>
        <v>0.43499299199999997</v>
      </c>
      <c r="N95" s="4">
        <f t="shared" si="22"/>
        <v>1.0041440639999999</v>
      </c>
      <c r="O95" s="4">
        <f t="shared" si="6"/>
        <v>3.6456</v>
      </c>
      <c r="P95" s="1">
        <v>1.96</v>
      </c>
      <c r="Q95" s="1">
        <v>1.86</v>
      </c>
      <c r="R95" s="1">
        <f t="shared" si="8"/>
        <v>87.539999999999992</v>
      </c>
      <c r="S95" s="4">
        <f t="shared" si="7"/>
        <v>2.4726499999999998</v>
      </c>
      <c r="T95" s="1">
        <v>62</v>
      </c>
      <c r="X95" s="1">
        <v>64</v>
      </c>
      <c r="Y95" s="1">
        <v>84</v>
      </c>
      <c r="Z95" s="1"/>
    </row>
    <row r="96" spans="10:26" x14ac:dyDescent="0.2">
      <c r="J96" s="4">
        <f t="shared" si="19"/>
        <v>0.35118064799999998</v>
      </c>
      <c r="K96" s="4">
        <f t="shared" si="20"/>
        <v>0.92073273599999983</v>
      </c>
      <c r="L96" s="4">
        <f t="shared" si="16"/>
        <v>0.67261320000000002</v>
      </c>
      <c r="M96" s="4">
        <f t="shared" si="21"/>
        <v>0.43499299199999997</v>
      </c>
      <c r="N96" s="4">
        <f t="shared" si="22"/>
        <v>1.0041440639999999</v>
      </c>
      <c r="O96" s="4">
        <f t="shared" si="6"/>
        <v>3.6456</v>
      </c>
      <c r="P96" s="1">
        <v>1.96</v>
      </c>
      <c r="Q96" s="1">
        <v>1.86</v>
      </c>
      <c r="R96" s="1">
        <f t="shared" si="8"/>
        <v>89.399999999999991</v>
      </c>
      <c r="S96" s="4">
        <f t="shared" si="7"/>
        <v>2.4958999999999998</v>
      </c>
      <c r="T96" s="1">
        <v>63</v>
      </c>
      <c r="X96" s="1">
        <v>65</v>
      </c>
      <c r="Y96" s="1">
        <v>85</v>
      </c>
      <c r="Z96" s="19"/>
    </row>
    <row r="97" spans="10:26" x14ac:dyDescent="0.2">
      <c r="J97" s="4">
        <f t="shared" si="19"/>
        <v>0.35118064799999998</v>
      </c>
      <c r="K97" s="4">
        <f t="shared" si="20"/>
        <v>0.92073273599999983</v>
      </c>
      <c r="L97" s="4">
        <f t="shared" si="16"/>
        <v>0.67261320000000002</v>
      </c>
      <c r="M97" s="4">
        <f t="shared" si="21"/>
        <v>0.43499299199999997</v>
      </c>
      <c r="N97" s="4">
        <f t="shared" si="22"/>
        <v>1.0041440639999999</v>
      </c>
      <c r="O97" s="4">
        <f t="shared" si="6"/>
        <v>3.6456</v>
      </c>
      <c r="P97" s="1">
        <v>1.96</v>
      </c>
      <c r="Q97" s="1">
        <v>1.86</v>
      </c>
      <c r="R97" s="1">
        <f t="shared" si="8"/>
        <v>91.259999999999991</v>
      </c>
      <c r="S97" s="4">
        <f t="shared" si="7"/>
        <v>2.5191499999999998</v>
      </c>
      <c r="T97" s="1">
        <v>64</v>
      </c>
      <c r="X97" s="1">
        <v>66</v>
      </c>
      <c r="Y97" s="1">
        <v>86</v>
      </c>
      <c r="Z97" s="19"/>
    </row>
    <row r="98" spans="10:26" x14ac:dyDescent="0.2">
      <c r="J98" s="4">
        <f t="shared" si="19"/>
        <v>0.39271814400000005</v>
      </c>
      <c r="K98" s="4">
        <f t="shared" si="20"/>
        <v>1.0296366080000001</v>
      </c>
      <c r="L98" s="4">
        <f t="shared" si="16"/>
        <v>0.7521696000000001</v>
      </c>
      <c r="M98" s="4">
        <f t="shared" si="21"/>
        <v>0.48644377600000011</v>
      </c>
      <c r="N98" s="4">
        <f t="shared" si="22"/>
        <v>1.1229137920000003</v>
      </c>
      <c r="O98" s="4">
        <f t="shared" si="6"/>
        <v>4.0768000000000004</v>
      </c>
      <c r="P98" s="1">
        <v>2.08</v>
      </c>
      <c r="Q98" s="1">
        <v>1.96</v>
      </c>
      <c r="R98" s="1">
        <f t="shared" si="8"/>
        <v>93.219999999999985</v>
      </c>
      <c r="S98" s="4">
        <f t="shared" si="7"/>
        <v>2.54365</v>
      </c>
      <c r="T98" s="1">
        <v>65</v>
      </c>
      <c r="X98" s="1">
        <v>67</v>
      </c>
      <c r="Y98" s="1">
        <v>87</v>
      </c>
      <c r="Z98" s="19"/>
    </row>
    <row r="99" spans="10:26" x14ac:dyDescent="0.2">
      <c r="J99" s="4">
        <f>(0.563*O99)*$K$31</f>
        <v>0.43609529600000002</v>
      </c>
      <c r="K99" s="4">
        <f>(0.236*O99)*$L$31</f>
        <v>0.84666982400000002</v>
      </c>
      <c r="L99" s="4">
        <f t="shared" si="16"/>
        <v>0.7521696000000001</v>
      </c>
      <c r="M99" s="4">
        <f>(0.685*O98)*$K$31</f>
        <v>0.5305955200000001</v>
      </c>
      <c r="N99" s="4">
        <f>(0.26*O99)*$L$31</f>
        <v>0.93277184000000024</v>
      </c>
      <c r="O99" s="4">
        <f t="shared" ref="O99:O162" si="23">P99*Q99</f>
        <v>4.0768000000000004</v>
      </c>
      <c r="P99" s="1">
        <v>2.08</v>
      </c>
      <c r="Q99" s="1">
        <v>1.96</v>
      </c>
      <c r="R99" s="1">
        <f t="shared" si="8"/>
        <v>95.179999999999978</v>
      </c>
      <c r="S99" s="4">
        <f t="shared" ref="S99:S162" si="24">(0.0125*R99)+1.3784</f>
        <v>2.5681500000000002</v>
      </c>
      <c r="T99" s="1">
        <v>66</v>
      </c>
      <c r="X99" s="1">
        <v>68</v>
      </c>
      <c r="Y99" s="1">
        <v>88</v>
      </c>
      <c r="Z99" s="19"/>
    </row>
    <row r="100" spans="10:26" x14ac:dyDescent="0.2">
      <c r="J100" s="4">
        <f t="shared" ref="J100:J120" si="25">(0.563*O100)*$K$31</f>
        <v>0.43609529600000002</v>
      </c>
      <c r="K100" s="4">
        <f t="shared" ref="K100:K120" si="26">(0.236*O100)*$L$31</f>
        <v>0.84666982400000002</v>
      </c>
      <c r="L100" s="4">
        <f t="shared" si="16"/>
        <v>0.7521696000000001</v>
      </c>
      <c r="M100" s="4">
        <f t="shared" ref="M100:M120" si="27">(0.685*O99)*$K$31</f>
        <v>0.5305955200000001</v>
      </c>
      <c r="N100" s="4">
        <f t="shared" ref="N100:N120" si="28">(0.26*O100)*$L$31</f>
        <v>0.93277184000000024</v>
      </c>
      <c r="O100" s="4">
        <f t="shared" si="23"/>
        <v>4.0768000000000004</v>
      </c>
      <c r="P100" s="1">
        <v>2.08</v>
      </c>
      <c r="Q100" s="1">
        <v>1.96</v>
      </c>
      <c r="R100" s="1">
        <f t="shared" ref="R100:R163" si="29">R99+Q100</f>
        <v>97.139999999999972</v>
      </c>
      <c r="S100" s="4">
        <f t="shared" si="24"/>
        <v>2.5926499999999999</v>
      </c>
      <c r="T100" s="1">
        <v>67</v>
      </c>
      <c r="X100" s="1">
        <v>69</v>
      </c>
      <c r="Y100" s="1">
        <v>89</v>
      </c>
      <c r="Z100" s="19"/>
    </row>
    <row r="101" spans="10:26" x14ac:dyDescent="0.2">
      <c r="J101" s="4">
        <f t="shared" si="25"/>
        <v>0.43609529600000002</v>
      </c>
      <c r="K101" s="4">
        <f t="shared" si="26"/>
        <v>0.84666982400000002</v>
      </c>
      <c r="L101" s="4">
        <f t="shared" si="16"/>
        <v>0.7521696000000001</v>
      </c>
      <c r="M101" s="4">
        <f t="shared" si="27"/>
        <v>0.5305955200000001</v>
      </c>
      <c r="N101" s="4">
        <f t="shared" si="28"/>
        <v>0.93277184000000024</v>
      </c>
      <c r="O101" s="4">
        <f t="shared" si="23"/>
        <v>4.0768000000000004</v>
      </c>
      <c r="P101" s="1">
        <v>2.08</v>
      </c>
      <c r="Q101" s="1">
        <v>1.96</v>
      </c>
      <c r="R101" s="1">
        <f t="shared" si="29"/>
        <v>99.099999999999966</v>
      </c>
      <c r="S101" s="4">
        <f t="shared" si="24"/>
        <v>2.6171499999999996</v>
      </c>
      <c r="T101" s="1">
        <v>68</v>
      </c>
      <c r="X101" s="1">
        <v>70</v>
      </c>
      <c r="Y101" s="1">
        <v>90</v>
      </c>
      <c r="Z101" s="19"/>
    </row>
    <row r="102" spans="10:26" x14ac:dyDescent="0.2">
      <c r="J102" s="4">
        <f t="shared" si="25"/>
        <v>0.43609529600000002</v>
      </c>
      <c r="K102" s="4">
        <f t="shared" si="26"/>
        <v>0.84666982400000002</v>
      </c>
      <c r="L102" s="4">
        <f t="shared" si="16"/>
        <v>0.7521696000000001</v>
      </c>
      <c r="M102" s="4">
        <f t="shared" si="27"/>
        <v>0.5305955200000001</v>
      </c>
      <c r="N102" s="4">
        <f t="shared" si="28"/>
        <v>0.93277184000000024</v>
      </c>
      <c r="O102" s="4">
        <f t="shared" si="23"/>
        <v>4.0768000000000004</v>
      </c>
      <c r="P102" s="1">
        <v>2.08</v>
      </c>
      <c r="Q102" s="1">
        <v>1.96</v>
      </c>
      <c r="R102" s="1">
        <f t="shared" si="29"/>
        <v>101.05999999999996</v>
      </c>
      <c r="S102" s="4">
        <f t="shared" si="24"/>
        <v>2.6416499999999994</v>
      </c>
      <c r="T102" s="1">
        <v>69</v>
      </c>
      <c r="X102" s="1">
        <v>71</v>
      </c>
      <c r="Y102" s="1">
        <v>91</v>
      </c>
      <c r="Z102" s="19"/>
    </row>
    <row r="103" spans="10:26" x14ac:dyDescent="0.2">
      <c r="J103" s="4">
        <f t="shared" si="25"/>
        <v>0.43609529600000002</v>
      </c>
      <c r="K103" s="4">
        <f t="shared" si="26"/>
        <v>0.84666982400000002</v>
      </c>
      <c r="L103" s="4">
        <f t="shared" si="16"/>
        <v>0.7521696000000001</v>
      </c>
      <c r="M103" s="4">
        <f t="shared" si="27"/>
        <v>0.5305955200000001</v>
      </c>
      <c r="N103" s="4">
        <f t="shared" si="28"/>
        <v>0.93277184000000024</v>
      </c>
      <c r="O103" s="4">
        <f t="shared" si="23"/>
        <v>4.0768000000000004</v>
      </c>
      <c r="P103" s="1">
        <v>2.08</v>
      </c>
      <c r="Q103" s="1">
        <v>1.96</v>
      </c>
      <c r="R103" s="1">
        <f t="shared" si="29"/>
        <v>103.01999999999995</v>
      </c>
      <c r="S103" s="4">
        <f t="shared" si="24"/>
        <v>2.6661499999999996</v>
      </c>
      <c r="T103" s="1">
        <v>70</v>
      </c>
      <c r="X103" s="1">
        <v>72</v>
      </c>
      <c r="Y103" s="1">
        <v>92</v>
      </c>
      <c r="Z103" s="19"/>
    </row>
    <row r="104" spans="10:26" x14ac:dyDescent="0.2">
      <c r="J104" s="4">
        <f t="shared" si="25"/>
        <v>0.43609529600000002</v>
      </c>
      <c r="K104" s="4">
        <f t="shared" si="26"/>
        <v>0.84666982400000002</v>
      </c>
      <c r="L104" s="4">
        <f t="shared" si="16"/>
        <v>0.7521696000000001</v>
      </c>
      <c r="M104" s="4">
        <f t="shared" si="27"/>
        <v>0.5305955200000001</v>
      </c>
      <c r="N104" s="4">
        <f t="shared" si="28"/>
        <v>0.93277184000000024</v>
      </c>
      <c r="O104" s="4">
        <f t="shared" si="23"/>
        <v>4.0768000000000004</v>
      </c>
      <c r="P104" s="1">
        <v>2.08</v>
      </c>
      <c r="Q104" s="1">
        <v>1.96</v>
      </c>
      <c r="R104" s="1">
        <f t="shared" si="29"/>
        <v>104.97999999999995</v>
      </c>
      <c r="S104" s="4">
        <f t="shared" si="24"/>
        <v>2.6906499999999998</v>
      </c>
      <c r="T104" s="1">
        <v>71</v>
      </c>
      <c r="X104" s="1">
        <v>73</v>
      </c>
      <c r="Y104" s="1">
        <v>93</v>
      </c>
      <c r="Z104" s="19"/>
    </row>
    <row r="105" spans="10:26" x14ac:dyDescent="0.2">
      <c r="J105" s="4">
        <f t="shared" si="25"/>
        <v>0.47969626800000009</v>
      </c>
      <c r="K105" s="4">
        <f t="shared" si="26"/>
        <v>0.93132019200000005</v>
      </c>
      <c r="L105" s="4">
        <f t="shared" si="16"/>
        <v>0.82737180000000021</v>
      </c>
      <c r="M105" s="4">
        <f t="shared" si="27"/>
        <v>0.5305955200000001</v>
      </c>
      <c r="N105" s="4">
        <f t="shared" si="28"/>
        <v>1.0260307200000003</v>
      </c>
      <c r="O105" s="4">
        <f t="shared" si="23"/>
        <v>4.4844000000000008</v>
      </c>
      <c r="P105" s="1">
        <v>2.2200000000000002</v>
      </c>
      <c r="Q105" s="1">
        <v>2.02</v>
      </c>
      <c r="R105" s="1">
        <f t="shared" si="29"/>
        <v>106.99999999999994</v>
      </c>
      <c r="S105" s="4">
        <f t="shared" si="24"/>
        <v>2.7158999999999995</v>
      </c>
      <c r="T105" s="1">
        <v>72</v>
      </c>
      <c r="X105" s="1">
        <v>74</v>
      </c>
      <c r="Y105" s="1">
        <v>94</v>
      </c>
      <c r="Z105" s="19"/>
    </row>
    <row r="106" spans="10:26" x14ac:dyDescent="0.2">
      <c r="J106" s="4">
        <f t="shared" si="25"/>
        <v>0.47969626800000009</v>
      </c>
      <c r="K106" s="4">
        <f t="shared" si="26"/>
        <v>0.93132019200000005</v>
      </c>
      <c r="L106" s="4">
        <f t="shared" si="16"/>
        <v>0.82737180000000021</v>
      </c>
      <c r="M106" s="4">
        <f t="shared" si="27"/>
        <v>0.58364466000000015</v>
      </c>
      <c r="N106" s="4">
        <f t="shared" si="28"/>
        <v>1.0260307200000003</v>
      </c>
      <c r="O106" s="4">
        <f t="shared" si="23"/>
        <v>4.4844000000000008</v>
      </c>
      <c r="P106" s="1">
        <v>2.2200000000000002</v>
      </c>
      <c r="Q106" s="1">
        <v>2.02</v>
      </c>
      <c r="R106" s="1">
        <f t="shared" si="29"/>
        <v>109.01999999999994</v>
      </c>
      <c r="S106" s="4">
        <f t="shared" si="24"/>
        <v>2.7411499999999993</v>
      </c>
      <c r="T106" s="1">
        <v>73</v>
      </c>
      <c r="X106" s="1">
        <v>75</v>
      </c>
      <c r="Y106" s="1">
        <v>95</v>
      </c>
      <c r="Z106" s="19"/>
    </row>
    <row r="107" spans="10:26" x14ac:dyDescent="0.2">
      <c r="J107" s="4">
        <f t="shared" si="25"/>
        <v>0.47969626800000009</v>
      </c>
      <c r="K107" s="4">
        <f t="shared" si="26"/>
        <v>0.93132019200000005</v>
      </c>
      <c r="L107" s="4">
        <f t="shared" si="16"/>
        <v>0.82737180000000021</v>
      </c>
      <c r="M107" s="4">
        <f t="shared" si="27"/>
        <v>0.58364466000000015</v>
      </c>
      <c r="N107" s="4">
        <f t="shared" si="28"/>
        <v>1.0260307200000003</v>
      </c>
      <c r="O107" s="4">
        <f t="shared" si="23"/>
        <v>4.4844000000000008</v>
      </c>
      <c r="P107" s="1">
        <v>2.2200000000000002</v>
      </c>
      <c r="Q107" s="1">
        <v>2.02</v>
      </c>
      <c r="R107" s="1">
        <f t="shared" si="29"/>
        <v>111.03999999999994</v>
      </c>
      <c r="S107" s="4">
        <f t="shared" si="24"/>
        <v>2.7663999999999991</v>
      </c>
      <c r="T107" s="1">
        <v>74</v>
      </c>
      <c r="X107" s="1">
        <v>76</v>
      </c>
      <c r="Y107" s="1">
        <v>96</v>
      </c>
      <c r="Z107" s="19"/>
    </row>
    <row r="108" spans="10:26" x14ac:dyDescent="0.2">
      <c r="J108" s="4">
        <f t="shared" si="25"/>
        <v>0.47969626800000009</v>
      </c>
      <c r="K108" s="4">
        <f t="shared" si="26"/>
        <v>0.93132019200000005</v>
      </c>
      <c r="L108" s="4">
        <f t="shared" si="16"/>
        <v>0.82737180000000021</v>
      </c>
      <c r="M108" s="4">
        <f t="shared" si="27"/>
        <v>0.58364466000000015</v>
      </c>
      <c r="N108" s="4">
        <f t="shared" si="28"/>
        <v>1.0260307200000003</v>
      </c>
      <c r="O108" s="4">
        <f t="shared" si="23"/>
        <v>4.4844000000000008</v>
      </c>
      <c r="P108" s="1">
        <v>2.2200000000000002</v>
      </c>
      <c r="Q108" s="1">
        <v>2.02</v>
      </c>
      <c r="R108" s="1">
        <f t="shared" si="29"/>
        <v>113.05999999999993</v>
      </c>
      <c r="S108" s="4">
        <f t="shared" si="24"/>
        <v>2.7916499999999993</v>
      </c>
      <c r="T108" s="1">
        <v>75</v>
      </c>
      <c r="X108" s="1">
        <v>77</v>
      </c>
      <c r="Y108" s="1">
        <v>97</v>
      </c>
      <c r="Z108" s="19"/>
    </row>
    <row r="109" spans="10:26" x14ac:dyDescent="0.2">
      <c r="J109" s="4">
        <f t="shared" si="25"/>
        <v>0.47969626800000009</v>
      </c>
      <c r="K109" s="4">
        <f t="shared" si="26"/>
        <v>0.93132019200000005</v>
      </c>
      <c r="L109" s="4">
        <f t="shared" si="16"/>
        <v>0.82737180000000021</v>
      </c>
      <c r="M109" s="4">
        <f t="shared" si="27"/>
        <v>0.58364466000000015</v>
      </c>
      <c r="N109" s="4">
        <f t="shared" si="28"/>
        <v>1.0260307200000003</v>
      </c>
      <c r="O109" s="4">
        <f t="shared" si="23"/>
        <v>4.4844000000000008</v>
      </c>
      <c r="P109" s="1">
        <v>2.2200000000000002</v>
      </c>
      <c r="Q109" s="1">
        <v>2.02</v>
      </c>
      <c r="R109" s="1">
        <f t="shared" si="29"/>
        <v>115.07999999999993</v>
      </c>
      <c r="S109" s="4">
        <f t="shared" si="24"/>
        <v>2.8168999999999995</v>
      </c>
      <c r="T109" s="1">
        <v>76</v>
      </c>
      <c r="X109" s="1">
        <v>78</v>
      </c>
      <c r="Y109" s="1">
        <v>98</v>
      </c>
      <c r="Z109" s="19"/>
    </row>
    <row r="110" spans="10:26" x14ac:dyDescent="0.2">
      <c r="J110" s="4">
        <f t="shared" si="25"/>
        <v>0.47969626800000009</v>
      </c>
      <c r="K110" s="4">
        <f t="shared" si="26"/>
        <v>0.93132019200000005</v>
      </c>
      <c r="L110" s="4">
        <f t="shared" si="16"/>
        <v>0.82737180000000021</v>
      </c>
      <c r="M110" s="4">
        <f t="shared" si="27"/>
        <v>0.58364466000000015</v>
      </c>
      <c r="N110" s="4">
        <f t="shared" si="28"/>
        <v>1.0260307200000003</v>
      </c>
      <c r="O110" s="4">
        <f t="shared" si="23"/>
        <v>4.4844000000000008</v>
      </c>
      <c r="P110" s="1">
        <v>2.2200000000000002</v>
      </c>
      <c r="Q110" s="1">
        <v>2.02</v>
      </c>
      <c r="R110" s="1">
        <f t="shared" si="29"/>
        <v>117.09999999999992</v>
      </c>
      <c r="S110" s="4">
        <f t="shared" si="24"/>
        <v>2.8421499999999993</v>
      </c>
      <c r="T110" s="1">
        <v>77</v>
      </c>
      <c r="X110" s="1">
        <v>79</v>
      </c>
      <c r="Y110" s="1">
        <v>99</v>
      </c>
      <c r="Z110" s="19"/>
    </row>
    <row r="111" spans="10:26" x14ac:dyDescent="0.2">
      <c r="J111" s="4">
        <f t="shared" si="25"/>
        <v>0.47969626800000009</v>
      </c>
      <c r="K111" s="4">
        <f t="shared" si="26"/>
        <v>0.93132019200000005</v>
      </c>
      <c r="L111" s="4">
        <f t="shared" si="16"/>
        <v>0.82737180000000021</v>
      </c>
      <c r="M111" s="4">
        <f t="shared" si="27"/>
        <v>0.58364466000000015</v>
      </c>
      <c r="N111" s="4">
        <f t="shared" si="28"/>
        <v>1.0260307200000003</v>
      </c>
      <c r="O111" s="4">
        <f t="shared" si="23"/>
        <v>4.4844000000000008</v>
      </c>
      <c r="P111" s="1">
        <v>2.2200000000000002</v>
      </c>
      <c r="Q111" s="1">
        <v>2.02</v>
      </c>
      <c r="R111" s="1">
        <f t="shared" si="29"/>
        <v>119.11999999999992</v>
      </c>
      <c r="S111" s="4">
        <f t="shared" si="24"/>
        <v>2.8673999999999991</v>
      </c>
      <c r="T111" s="1">
        <v>78</v>
      </c>
      <c r="X111" s="1">
        <v>80</v>
      </c>
      <c r="Y111" s="1">
        <v>100</v>
      </c>
      <c r="Z111" s="19"/>
    </row>
    <row r="112" spans="10:26" x14ac:dyDescent="0.2">
      <c r="J112" s="4">
        <f t="shared" si="25"/>
        <v>0.54956907200000005</v>
      </c>
      <c r="K112" s="4">
        <f t="shared" si="26"/>
        <v>1.066976768</v>
      </c>
      <c r="L112" s="4">
        <f t="shared" si="16"/>
        <v>0.94788720000000015</v>
      </c>
      <c r="M112" s="4">
        <f t="shared" si="27"/>
        <v>0.58364466000000015</v>
      </c>
      <c r="N112" s="4">
        <f t="shared" si="28"/>
        <v>1.1754828800000003</v>
      </c>
      <c r="O112" s="4">
        <f t="shared" si="23"/>
        <v>5.1376000000000008</v>
      </c>
      <c r="P112" s="1">
        <v>2.4700000000000002</v>
      </c>
      <c r="Q112" s="1">
        <v>2.08</v>
      </c>
      <c r="R112" s="1">
        <f t="shared" si="29"/>
        <v>121.19999999999992</v>
      </c>
      <c r="S112" s="4">
        <f t="shared" si="24"/>
        <v>2.8933999999999989</v>
      </c>
      <c r="T112" s="1">
        <v>79</v>
      </c>
      <c r="X112" s="1">
        <v>81</v>
      </c>
      <c r="Y112" s="1">
        <v>101</v>
      </c>
      <c r="Z112" s="19"/>
    </row>
    <row r="113" spans="10:26" x14ac:dyDescent="0.2">
      <c r="J113" s="4">
        <f t="shared" si="25"/>
        <v>0.54956907200000005</v>
      </c>
      <c r="K113" s="4">
        <f t="shared" si="26"/>
        <v>1.066976768</v>
      </c>
      <c r="L113" s="4">
        <f t="shared" si="16"/>
        <v>0.94788720000000015</v>
      </c>
      <c r="M113" s="4">
        <f t="shared" si="27"/>
        <v>0.66865864000000019</v>
      </c>
      <c r="N113" s="4">
        <f t="shared" si="28"/>
        <v>1.1754828800000003</v>
      </c>
      <c r="O113" s="4">
        <f t="shared" si="23"/>
        <v>5.1376000000000008</v>
      </c>
      <c r="P113" s="1">
        <v>2.4700000000000002</v>
      </c>
      <c r="Q113" s="1">
        <v>2.08</v>
      </c>
      <c r="R113" s="1">
        <f t="shared" si="29"/>
        <v>123.27999999999992</v>
      </c>
      <c r="S113" s="4">
        <f t="shared" si="24"/>
        <v>2.9193999999999991</v>
      </c>
      <c r="T113" s="1">
        <v>80</v>
      </c>
      <c r="X113" s="1">
        <v>82</v>
      </c>
      <c r="Y113" s="1">
        <v>102</v>
      </c>
      <c r="Z113" s="19"/>
    </row>
    <row r="114" spans="10:26" x14ac:dyDescent="0.2">
      <c r="J114" s="4">
        <f t="shared" si="25"/>
        <v>0.54956907200000005</v>
      </c>
      <c r="K114" s="4">
        <f t="shared" si="26"/>
        <v>1.066976768</v>
      </c>
      <c r="L114" s="4">
        <f t="shared" si="16"/>
        <v>0.94788720000000015</v>
      </c>
      <c r="M114" s="4">
        <f t="shared" si="27"/>
        <v>0.66865864000000019</v>
      </c>
      <c r="N114" s="4">
        <f t="shared" si="28"/>
        <v>1.1754828800000003</v>
      </c>
      <c r="O114" s="4">
        <f t="shared" si="23"/>
        <v>5.1376000000000008</v>
      </c>
      <c r="P114" s="1">
        <v>2.4700000000000002</v>
      </c>
      <c r="Q114" s="1">
        <v>2.08</v>
      </c>
      <c r="R114" s="1">
        <f t="shared" si="29"/>
        <v>125.35999999999991</v>
      </c>
      <c r="S114" s="4">
        <f t="shared" si="24"/>
        <v>2.9453999999999994</v>
      </c>
      <c r="T114" s="1">
        <v>81</v>
      </c>
      <c r="X114" s="1">
        <v>83</v>
      </c>
      <c r="Y114" s="1">
        <v>103</v>
      </c>
      <c r="Z114" s="19"/>
    </row>
    <row r="115" spans="10:26" x14ac:dyDescent="0.2">
      <c r="J115" s="4">
        <f t="shared" si="25"/>
        <v>0.54956907200000005</v>
      </c>
      <c r="K115" s="4">
        <f t="shared" si="26"/>
        <v>1.066976768</v>
      </c>
      <c r="L115" s="4">
        <f t="shared" si="16"/>
        <v>0.94788720000000015</v>
      </c>
      <c r="M115" s="4">
        <f t="shared" si="27"/>
        <v>0.66865864000000019</v>
      </c>
      <c r="N115" s="4">
        <f t="shared" si="28"/>
        <v>1.1754828800000003</v>
      </c>
      <c r="O115" s="4">
        <f t="shared" si="23"/>
        <v>5.1376000000000008</v>
      </c>
      <c r="P115" s="1">
        <v>2.4700000000000002</v>
      </c>
      <c r="Q115" s="1">
        <v>2.08</v>
      </c>
      <c r="R115" s="1">
        <f t="shared" si="29"/>
        <v>127.43999999999991</v>
      </c>
      <c r="S115" s="4">
        <f t="shared" si="24"/>
        <v>2.9713999999999992</v>
      </c>
      <c r="T115" s="1">
        <v>82</v>
      </c>
      <c r="X115" s="1">
        <v>84</v>
      </c>
      <c r="Y115" s="1">
        <v>104</v>
      </c>
      <c r="Z115" s="19"/>
    </row>
    <row r="116" spans="10:26" x14ac:dyDescent="0.2">
      <c r="J116" s="4">
        <f t="shared" si="25"/>
        <v>0.54956907200000005</v>
      </c>
      <c r="K116" s="4">
        <f t="shared" si="26"/>
        <v>1.066976768</v>
      </c>
      <c r="L116" s="4">
        <f t="shared" si="16"/>
        <v>0.94788720000000015</v>
      </c>
      <c r="M116" s="4">
        <f t="shared" si="27"/>
        <v>0.66865864000000019</v>
      </c>
      <c r="N116" s="4">
        <f t="shared" si="28"/>
        <v>1.1754828800000003</v>
      </c>
      <c r="O116" s="4">
        <f t="shared" si="23"/>
        <v>5.1376000000000008</v>
      </c>
      <c r="P116" s="1">
        <v>2.4700000000000002</v>
      </c>
      <c r="Q116" s="1">
        <v>2.08</v>
      </c>
      <c r="R116" s="1">
        <f t="shared" si="29"/>
        <v>129.51999999999992</v>
      </c>
      <c r="S116" s="4">
        <f t="shared" si="24"/>
        <v>2.997399999999999</v>
      </c>
      <c r="T116" s="1">
        <v>83</v>
      </c>
      <c r="X116" s="1">
        <v>85</v>
      </c>
      <c r="Y116" s="1">
        <v>105</v>
      </c>
      <c r="Z116" s="19"/>
    </row>
    <row r="117" spans="10:26" x14ac:dyDescent="0.2">
      <c r="J117" s="4">
        <f t="shared" si="25"/>
        <v>0.54956907200000005</v>
      </c>
      <c r="K117" s="4">
        <f t="shared" si="26"/>
        <v>1.066976768</v>
      </c>
      <c r="L117" s="4">
        <f t="shared" si="16"/>
        <v>0.94788720000000015</v>
      </c>
      <c r="M117" s="4">
        <f t="shared" si="27"/>
        <v>0.66865864000000019</v>
      </c>
      <c r="N117" s="4">
        <f t="shared" si="28"/>
        <v>1.1754828800000003</v>
      </c>
      <c r="O117" s="4">
        <f t="shared" si="23"/>
        <v>5.1376000000000008</v>
      </c>
      <c r="P117" s="1">
        <v>2.4700000000000002</v>
      </c>
      <c r="Q117" s="1">
        <v>2.08</v>
      </c>
      <c r="R117" s="1">
        <f t="shared" si="29"/>
        <v>131.59999999999994</v>
      </c>
      <c r="S117" s="4">
        <f t="shared" si="24"/>
        <v>3.0233999999999996</v>
      </c>
      <c r="T117" s="1">
        <v>84</v>
      </c>
      <c r="X117" s="1">
        <v>86</v>
      </c>
      <c r="Y117" s="1">
        <v>106</v>
      </c>
      <c r="Z117" s="19"/>
    </row>
    <row r="118" spans="10:26" x14ac:dyDescent="0.2">
      <c r="J118" s="4">
        <f t="shared" si="25"/>
        <v>0.54956907200000005</v>
      </c>
      <c r="K118" s="4">
        <f t="shared" si="26"/>
        <v>1.066976768</v>
      </c>
      <c r="L118" s="4">
        <f t="shared" ref="L118:L181" si="30">(0.15*O118)*$M$31</f>
        <v>0.94788720000000015</v>
      </c>
      <c r="M118" s="4">
        <f t="shared" si="27"/>
        <v>0.66865864000000019</v>
      </c>
      <c r="N118" s="4">
        <f t="shared" si="28"/>
        <v>1.1754828800000003</v>
      </c>
      <c r="O118" s="4">
        <f t="shared" si="23"/>
        <v>5.1376000000000008</v>
      </c>
      <c r="P118" s="1">
        <v>2.4700000000000002</v>
      </c>
      <c r="Q118" s="1">
        <v>2.08</v>
      </c>
      <c r="R118" s="1">
        <f t="shared" si="29"/>
        <v>133.67999999999995</v>
      </c>
      <c r="S118" s="4">
        <f t="shared" si="24"/>
        <v>3.0493999999999994</v>
      </c>
      <c r="T118" s="1">
        <v>85</v>
      </c>
      <c r="X118" s="1">
        <v>87</v>
      </c>
      <c r="Y118" s="1">
        <v>107</v>
      </c>
      <c r="Z118" s="19"/>
    </row>
    <row r="119" spans="10:26" x14ac:dyDescent="0.2">
      <c r="J119" s="4">
        <f t="shared" si="25"/>
        <v>0.55366602300000001</v>
      </c>
      <c r="K119" s="4">
        <f t="shared" si="26"/>
        <v>1.0749309119999999</v>
      </c>
      <c r="L119" s="4">
        <f t="shared" si="30"/>
        <v>0.95495354999999993</v>
      </c>
      <c r="M119" s="4">
        <f t="shared" si="27"/>
        <v>0.66865864000000019</v>
      </c>
      <c r="N119" s="4">
        <f t="shared" si="28"/>
        <v>1.1842459200000002</v>
      </c>
      <c r="O119" s="4">
        <f t="shared" si="23"/>
        <v>5.1759000000000004</v>
      </c>
      <c r="P119" s="1">
        <v>2.4300000000000002</v>
      </c>
      <c r="Q119" s="1">
        <v>2.13</v>
      </c>
      <c r="R119" s="1">
        <f t="shared" si="29"/>
        <v>135.80999999999995</v>
      </c>
      <c r="S119" s="4">
        <f t="shared" si="24"/>
        <v>3.0760249999999996</v>
      </c>
      <c r="T119" s="1">
        <v>86</v>
      </c>
      <c r="X119" s="1">
        <v>88</v>
      </c>
      <c r="Y119" s="1">
        <v>108</v>
      </c>
      <c r="Z119" s="19"/>
    </row>
    <row r="120" spans="10:26" x14ac:dyDescent="0.2">
      <c r="J120" s="4">
        <f t="shared" si="25"/>
        <v>0.55366602300000001</v>
      </c>
      <c r="K120" s="4">
        <f t="shared" si="26"/>
        <v>1.0749309119999999</v>
      </c>
      <c r="L120" s="4">
        <f t="shared" si="30"/>
        <v>0.95495354999999993</v>
      </c>
      <c r="M120" s="4">
        <f t="shared" si="27"/>
        <v>0.67364338500000009</v>
      </c>
      <c r="N120" s="4">
        <f t="shared" si="28"/>
        <v>1.1842459200000002</v>
      </c>
      <c r="O120" s="4">
        <f t="shared" si="23"/>
        <v>5.1759000000000004</v>
      </c>
      <c r="P120" s="1">
        <v>2.4300000000000002</v>
      </c>
      <c r="Q120" s="1">
        <v>2.13</v>
      </c>
      <c r="R120" s="1">
        <f t="shared" si="29"/>
        <v>137.93999999999994</v>
      </c>
      <c r="S120" s="4">
        <f t="shared" si="24"/>
        <v>3.1026499999999997</v>
      </c>
      <c r="T120" s="1">
        <v>87</v>
      </c>
      <c r="X120" s="1">
        <v>89</v>
      </c>
      <c r="Y120" s="1">
        <v>109</v>
      </c>
      <c r="Z120" s="19"/>
    </row>
    <row r="121" spans="10:26" x14ac:dyDescent="0.2">
      <c r="J121" s="4">
        <f>(0.621*O121)*$K$31</f>
        <v>0.6107044410000001</v>
      </c>
      <c r="K121" s="4">
        <f>(0.183*O121)*$L$31</f>
        <v>0.83352693600000005</v>
      </c>
      <c r="L121" s="4">
        <f t="shared" si="30"/>
        <v>0.95495354999999993</v>
      </c>
      <c r="M121" s="4">
        <f>(0.743*O121)*$K$31</f>
        <v>0.73068180300000007</v>
      </c>
      <c r="N121" s="4">
        <f>(0.208*O121)*$L$31</f>
        <v>0.94739673600000007</v>
      </c>
      <c r="O121" s="4">
        <f t="shared" si="23"/>
        <v>5.1759000000000004</v>
      </c>
      <c r="P121" s="1">
        <v>2.4300000000000002</v>
      </c>
      <c r="Q121" s="1">
        <v>2.13</v>
      </c>
      <c r="R121" s="1">
        <f t="shared" si="29"/>
        <v>140.06999999999994</v>
      </c>
      <c r="S121" s="4">
        <f t="shared" si="24"/>
        <v>3.1292749999999994</v>
      </c>
      <c r="T121" s="1">
        <v>88</v>
      </c>
      <c r="X121" s="1">
        <v>90</v>
      </c>
      <c r="Y121" s="1">
        <v>110</v>
      </c>
      <c r="Z121" s="19"/>
    </row>
    <row r="122" spans="10:26" x14ac:dyDescent="0.2">
      <c r="J122" s="4">
        <f t="shared" ref="J122:J141" si="31">(0.621*O122)*$K$31</f>
        <v>0.6107044410000001</v>
      </c>
      <c r="K122" s="4">
        <f t="shared" ref="K122:K141" si="32">(0.183*O122)*$L$31</f>
        <v>0.83352693600000005</v>
      </c>
      <c r="L122" s="4">
        <f t="shared" si="30"/>
        <v>0.95495354999999993</v>
      </c>
      <c r="M122" s="4">
        <f t="shared" ref="M122:M141" si="33">(0.743*O122)*$K$31</f>
        <v>0.73068180300000007</v>
      </c>
      <c r="N122" s="4">
        <f t="shared" ref="N122:N140" si="34">(0.208*O122)*$L$31</f>
        <v>0.94739673600000007</v>
      </c>
      <c r="O122" s="4">
        <f t="shared" si="23"/>
        <v>5.1759000000000004</v>
      </c>
      <c r="P122" s="1">
        <v>2.4300000000000002</v>
      </c>
      <c r="Q122" s="1">
        <v>2.13</v>
      </c>
      <c r="R122" s="1">
        <f t="shared" si="29"/>
        <v>142.19999999999993</v>
      </c>
      <c r="S122" s="4">
        <f t="shared" si="24"/>
        <v>3.155899999999999</v>
      </c>
      <c r="T122" s="1">
        <v>89</v>
      </c>
      <c r="X122" s="1">
        <v>91</v>
      </c>
      <c r="Y122" s="1">
        <v>111</v>
      </c>
      <c r="Z122" s="19"/>
    </row>
    <row r="123" spans="10:26" x14ac:dyDescent="0.2">
      <c r="J123" s="4">
        <f t="shared" si="31"/>
        <v>0.6107044410000001</v>
      </c>
      <c r="K123" s="4">
        <f t="shared" si="32"/>
        <v>0.83352693600000005</v>
      </c>
      <c r="L123" s="4">
        <f t="shared" si="30"/>
        <v>0.95495354999999993</v>
      </c>
      <c r="M123" s="4">
        <f t="shared" si="33"/>
        <v>0.73068180300000007</v>
      </c>
      <c r="N123" s="4">
        <f t="shared" si="34"/>
        <v>0.94739673600000007</v>
      </c>
      <c r="O123" s="4">
        <f t="shared" si="23"/>
        <v>5.1759000000000004</v>
      </c>
      <c r="P123" s="1">
        <v>2.4300000000000002</v>
      </c>
      <c r="Q123" s="1">
        <v>2.13</v>
      </c>
      <c r="R123" s="1">
        <f t="shared" si="29"/>
        <v>144.32999999999993</v>
      </c>
      <c r="S123" s="4">
        <f t="shared" si="24"/>
        <v>3.1825249999999992</v>
      </c>
      <c r="T123" s="1">
        <v>90</v>
      </c>
      <c r="X123" s="1">
        <v>92</v>
      </c>
      <c r="Y123" s="1">
        <v>112</v>
      </c>
      <c r="Z123" s="19"/>
    </row>
    <row r="124" spans="10:26" x14ac:dyDescent="0.2">
      <c r="J124" s="4">
        <f t="shared" si="31"/>
        <v>0.6107044410000001</v>
      </c>
      <c r="K124" s="4">
        <f t="shared" si="32"/>
        <v>0.83352693600000005</v>
      </c>
      <c r="L124" s="4">
        <f t="shared" si="30"/>
        <v>0.95495354999999993</v>
      </c>
      <c r="M124" s="4">
        <f t="shared" si="33"/>
        <v>0.73068180300000007</v>
      </c>
      <c r="N124" s="4">
        <f t="shared" si="34"/>
        <v>0.94739673600000007</v>
      </c>
      <c r="O124" s="4">
        <f t="shared" si="23"/>
        <v>5.1759000000000004</v>
      </c>
      <c r="P124" s="1">
        <v>2.4300000000000002</v>
      </c>
      <c r="Q124" s="1">
        <v>2.13</v>
      </c>
      <c r="R124" s="1">
        <f t="shared" si="29"/>
        <v>146.45999999999992</v>
      </c>
      <c r="S124" s="4">
        <f t="shared" si="24"/>
        <v>3.2091499999999993</v>
      </c>
      <c r="T124" s="1">
        <v>91</v>
      </c>
      <c r="X124" s="1">
        <v>93</v>
      </c>
      <c r="Y124" s="1">
        <v>113</v>
      </c>
      <c r="Z124" s="19"/>
    </row>
    <row r="125" spans="10:26" x14ac:dyDescent="0.2">
      <c r="J125" s="4">
        <f t="shared" si="31"/>
        <v>0.6107044410000001</v>
      </c>
      <c r="K125" s="4">
        <f t="shared" si="32"/>
        <v>0.83352693600000005</v>
      </c>
      <c r="L125" s="4">
        <f t="shared" si="30"/>
        <v>0.95495354999999993</v>
      </c>
      <c r="M125" s="4">
        <f t="shared" si="33"/>
        <v>0.73068180300000007</v>
      </c>
      <c r="N125" s="4">
        <f t="shared" si="34"/>
        <v>0.94739673600000007</v>
      </c>
      <c r="O125" s="4">
        <f t="shared" si="23"/>
        <v>5.1759000000000004</v>
      </c>
      <c r="P125" s="1">
        <v>2.4300000000000002</v>
      </c>
      <c r="Q125" s="1">
        <v>2.13</v>
      </c>
      <c r="R125" s="1">
        <f t="shared" si="29"/>
        <v>148.58999999999992</v>
      </c>
      <c r="S125" s="4">
        <f t="shared" si="24"/>
        <v>3.2357749999999994</v>
      </c>
      <c r="T125" s="1">
        <v>92</v>
      </c>
      <c r="X125" s="1">
        <v>94</v>
      </c>
      <c r="Y125" s="1">
        <v>114</v>
      </c>
      <c r="Z125" s="19"/>
    </row>
    <row r="126" spans="10:26" x14ac:dyDescent="0.2">
      <c r="J126" s="4">
        <f t="shared" si="31"/>
        <v>0.64434338999999996</v>
      </c>
      <c r="K126" s="4">
        <f t="shared" si="32"/>
        <v>0.87943943999999996</v>
      </c>
      <c r="L126" s="4">
        <f t="shared" si="30"/>
        <v>1.0075544999999999</v>
      </c>
      <c r="M126" s="4">
        <f t="shared" si="33"/>
        <v>0.77092936999999995</v>
      </c>
      <c r="N126" s="4">
        <f t="shared" si="34"/>
        <v>0.99958143999999982</v>
      </c>
      <c r="O126" s="4">
        <f t="shared" si="23"/>
        <v>5.4609999999999994</v>
      </c>
      <c r="P126" s="1">
        <v>2.54</v>
      </c>
      <c r="Q126" s="1">
        <v>2.15</v>
      </c>
      <c r="R126" s="1">
        <f t="shared" si="29"/>
        <v>150.73999999999992</v>
      </c>
      <c r="S126" s="4">
        <f t="shared" si="24"/>
        <v>3.2626499999999989</v>
      </c>
      <c r="T126" s="1">
        <v>93</v>
      </c>
      <c r="X126" s="1">
        <v>95</v>
      </c>
      <c r="Y126" s="1">
        <v>115</v>
      </c>
      <c r="Z126" s="19"/>
    </row>
    <row r="127" spans="10:26" x14ac:dyDescent="0.2">
      <c r="J127" s="4">
        <f t="shared" si="31"/>
        <v>0.64434338999999996</v>
      </c>
      <c r="K127" s="4">
        <f t="shared" si="32"/>
        <v>0.87943943999999996</v>
      </c>
      <c r="L127" s="4">
        <f t="shared" si="30"/>
        <v>1.0075544999999999</v>
      </c>
      <c r="M127" s="4">
        <f t="shared" si="33"/>
        <v>0.77092936999999995</v>
      </c>
      <c r="N127" s="4">
        <f t="shared" si="34"/>
        <v>0.99958143999999982</v>
      </c>
      <c r="O127" s="4">
        <f t="shared" si="23"/>
        <v>5.4609999999999994</v>
      </c>
      <c r="P127" s="1">
        <v>2.54</v>
      </c>
      <c r="Q127" s="1">
        <v>2.15</v>
      </c>
      <c r="R127" s="1">
        <f t="shared" si="29"/>
        <v>152.88999999999993</v>
      </c>
      <c r="S127" s="4">
        <f t="shared" si="24"/>
        <v>3.2895249999999994</v>
      </c>
      <c r="T127" s="1">
        <v>94</v>
      </c>
      <c r="X127" s="1">
        <v>96</v>
      </c>
      <c r="Y127" s="1">
        <v>116</v>
      </c>
      <c r="Z127" s="19"/>
    </row>
    <row r="128" spans="10:26" x14ac:dyDescent="0.2">
      <c r="J128" s="4">
        <f t="shared" si="31"/>
        <v>0.64434338999999996</v>
      </c>
      <c r="K128" s="4">
        <f t="shared" si="32"/>
        <v>0.87943943999999996</v>
      </c>
      <c r="L128" s="4">
        <f t="shared" si="30"/>
        <v>1.0075544999999999</v>
      </c>
      <c r="M128" s="4">
        <f t="shared" si="33"/>
        <v>0.77092936999999995</v>
      </c>
      <c r="N128" s="4">
        <f t="shared" si="34"/>
        <v>0.99958143999999982</v>
      </c>
      <c r="O128" s="4">
        <f t="shared" si="23"/>
        <v>5.4609999999999994</v>
      </c>
      <c r="P128" s="1">
        <v>2.54</v>
      </c>
      <c r="Q128" s="1">
        <v>2.15</v>
      </c>
      <c r="R128" s="1">
        <f t="shared" si="29"/>
        <v>155.03999999999994</v>
      </c>
      <c r="S128" s="4">
        <f t="shared" si="24"/>
        <v>3.3163999999999993</v>
      </c>
      <c r="T128" s="1">
        <v>95</v>
      </c>
      <c r="X128" s="1">
        <v>97</v>
      </c>
      <c r="Y128" s="1">
        <v>117</v>
      </c>
      <c r="Z128" s="19"/>
    </row>
    <row r="129" spans="10:26" x14ac:dyDescent="0.2">
      <c r="J129" s="4">
        <f t="shared" si="31"/>
        <v>0.64434338999999996</v>
      </c>
      <c r="K129" s="4">
        <f t="shared" si="32"/>
        <v>0.87943943999999996</v>
      </c>
      <c r="L129" s="4">
        <f t="shared" si="30"/>
        <v>1.0075544999999999</v>
      </c>
      <c r="M129" s="4">
        <f t="shared" si="33"/>
        <v>0.77092936999999995</v>
      </c>
      <c r="N129" s="4">
        <f t="shared" si="34"/>
        <v>0.99958143999999982</v>
      </c>
      <c r="O129" s="4">
        <f t="shared" si="23"/>
        <v>5.4609999999999994</v>
      </c>
      <c r="P129" s="1">
        <v>2.54</v>
      </c>
      <c r="Q129" s="1">
        <v>2.15</v>
      </c>
      <c r="R129" s="1">
        <f t="shared" si="29"/>
        <v>157.18999999999994</v>
      </c>
      <c r="S129" s="4">
        <f t="shared" si="24"/>
        <v>3.3432749999999993</v>
      </c>
      <c r="T129" s="1">
        <v>96</v>
      </c>
      <c r="X129" s="1">
        <v>98</v>
      </c>
      <c r="Y129" s="1">
        <v>118</v>
      </c>
      <c r="Z129" s="19"/>
    </row>
    <row r="130" spans="10:26" x14ac:dyDescent="0.2">
      <c r="J130" s="4">
        <f t="shared" si="31"/>
        <v>0.64434338999999996</v>
      </c>
      <c r="K130" s="4">
        <f t="shared" si="32"/>
        <v>0.87943943999999996</v>
      </c>
      <c r="L130" s="4">
        <f t="shared" si="30"/>
        <v>1.0075544999999999</v>
      </c>
      <c r="M130" s="4">
        <f t="shared" si="33"/>
        <v>0.77092936999999995</v>
      </c>
      <c r="N130" s="4">
        <f t="shared" si="34"/>
        <v>0.99958143999999982</v>
      </c>
      <c r="O130" s="4">
        <f t="shared" si="23"/>
        <v>5.4609999999999994</v>
      </c>
      <c r="P130" s="1">
        <v>2.54</v>
      </c>
      <c r="Q130" s="1">
        <v>2.15</v>
      </c>
      <c r="R130" s="1">
        <f t="shared" si="29"/>
        <v>159.33999999999995</v>
      </c>
      <c r="S130" s="4">
        <f t="shared" si="24"/>
        <v>3.3701499999999998</v>
      </c>
      <c r="T130" s="1">
        <v>97</v>
      </c>
      <c r="X130" s="1">
        <v>99</v>
      </c>
      <c r="Y130" s="1">
        <v>119</v>
      </c>
      <c r="Z130" s="19"/>
    </row>
    <row r="131" spans="10:26" x14ac:dyDescent="0.2">
      <c r="J131" s="4">
        <f t="shared" si="31"/>
        <v>0.64434338999999996</v>
      </c>
      <c r="K131" s="4">
        <f t="shared" si="32"/>
        <v>0.87943943999999996</v>
      </c>
      <c r="L131" s="4">
        <f t="shared" si="30"/>
        <v>1.0075544999999999</v>
      </c>
      <c r="M131" s="4">
        <f t="shared" si="33"/>
        <v>0.77092936999999995</v>
      </c>
      <c r="N131" s="4">
        <f t="shared" si="34"/>
        <v>0.99958143999999982</v>
      </c>
      <c r="O131" s="4">
        <f t="shared" si="23"/>
        <v>5.4609999999999994</v>
      </c>
      <c r="P131" s="1">
        <v>2.54</v>
      </c>
      <c r="Q131" s="1">
        <v>2.15</v>
      </c>
      <c r="R131" s="1">
        <f t="shared" si="29"/>
        <v>161.48999999999995</v>
      </c>
      <c r="S131" s="4">
        <f t="shared" si="24"/>
        <v>3.3970249999999997</v>
      </c>
      <c r="T131" s="1">
        <v>98</v>
      </c>
      <c r="X131" s="1">
        <v>100</v>
      </c>
      <c r="Y131" s="1">
        <v>120</v>
      </c>
      <c r="Z131" s="19"/>
    </row>
    <row r="132" spans="10:26" x14ac:dyDescent="0.2">
      <c r="J132" s="4">
        <f t="shared" si="31"/>
        <v>0.64434338999999996</v>
      </c>
      <c r="K132" s="4">
        <f t="shared" si="32"/>
        <v>0.87943943999999996</v>
      </c>
      <c r="L132" s="4">
        <f t="shared" si="30"/>
        <v>1.0075544999999999</v>
      </c>
      <c r="M132" s="4">
        <f t="shared" si="33"/>
        <v>0.77092936999999995</v>
      </c>
      <c r="N132" s="4">
        <f t="shared" si="34"/>
        <v>0.99958143999999982</v>
      </c>
      <c r="O132" s="4">
        <f t="shared" si="23"/>
        <v>5.4609999999999994</v>
      </c>
      <c r="P132" s="1">
        <v>2.54</v>
      </c>
      <c r="Q132" s="1">
        <v>2.15</v>
      </c>
      <c r="R132" s="1">
        <f t="shared" si="29"/>
        <v>163.63999999999996</v>
      </c>
      <c r="S132" s="4">
        <f t="shared" si="24"/>
        <v>3.4238999999999997</v>
      </c>
      <c r="T132" s="1">
        <v>99</v>
      </c>
      <c r="X132" s="1">
        <v>101</v>
      </c>
      <c r="Y132" s="1">
        <v>121</v>
      </c>
      <c r="Z132" s="19"/>
    </row>
    <row r="133" spans="10:26" x14ac:dyDescent="0.2">
      <c r="J133" s="4">
        <f t="shared" si="31"/>
        <v>0.67282617600000005</v>
      </c>
      <c r="K133" s="4">
        <f t="shared" si="32"/>
        <v>0.91831449600000015</v>
      </c>
      <c r="L133" s="4">
        <f t="shared" si="30"/>
        <v>1.0520928000000001</v>
      </c>
      <c r="M133" s="4">
        <f t="shared" si="33"/>
        <v>0.80500780800000005</v>
      </c>
      <c r="N133" s="4">
        <f t="shared" si="34"/>
        <v>1.0437672960000002</v>
      </c>
      <c r="O133" s="4">
        <f t="shared" si="23"/>
        <v>5.7024000000000008</v>
      </c>
      <c r="P133" s="1">
        <v>2.64</v>
      </c>
      <c r="Q133" s="1">
        <v>2.16</v>
      </c>
      <c r="R133" s="1">
        <f t="shared" si="29"/>
        <v>165.79999999999995</v>
      </c>
      <c r="S133" s="4">
        <f t="shared" si="24"/>
        <v>3.4508999999999994</v>
      </c>
      <c r="T133" s="1">
        <v>100</v>
      </c>
      <c r="X133" s="1">
        <v>102</v>
      </c>
      <c r="Y133" s="1">
        <v>122</v>
      </c>
      <c r="Z133" s="19"/>
    </row>
    <row r="134" spans="10:26" x14ac:dyDescent="0.2">
      <c r="J134" s="4">
        <f t="shared" si="31"/>
        <v>0.67282617600000005</v>
      </c>
      <c r="K134" s="4">
        <f t="shared" si="32"/>
        <v>0.91831449600000015</v>
      </c>
      <c r="L134" s="4">
        <f t="shared" si="30"/>
        <v>1.0520928000000001</v>
      </c>
      <c r="M134" s="4">
        <f t="shared" si="33"/>
        <v>0.80500780800000005</v>
      </c>
      <c r="N134" s="4">
        <f t="shared" si="34"/>
        <v>1.0437672960000002</v>
      </c>
      <c r="O134" s="4">
        <f t="shared" si="23"/>
        <v>5.7024000000000008</v>
      </c>
      <c r="P134" s="1">
        <v>2.64</v>
      </c>
      <c r="Q134" s="1">
        <v>2.16</v>
      </c>
      <c r="R134" s="1">
        <f t="shared" si="29"/>
        <v>167.95999999999995</v>
      </c>
      <c r="S134" s="4">
        <f t="shared" si="24"/>
        <v>3.4778999999999995</v>
      </c>
      <c r="T134" s="1">
        <v>101</v>
      </c>
      <c r="X134" s="1">
        <v>103</v>
      </c>
      <c r="Y134" s="1">
        <v>123</v>
      </c>
      <c r="Z134" s="19"/>
    </row>
    <row r="135" spans="10:26" x14ac:dyDescent="0.2">
      <c r="J135" s="4">
        <f t="shared" si="31"/>
        <v>0.67282617600000005</v>
      </c>
      <c r="K135" s="4">
        <f t="shared" si="32"/>
        <v>0.91831449600000015</v>
      </c>
      <c r="L135" s="4">
        <f t="shared" si="30"/>
        <v>1.0520928000000001</v>
      </c>
      <c r="M135" s="4">
        <f t="shared" si="33"/>
        <v>0.80500780800000005</v>
      </c>
      <c r="N135" s="4">
        <f t="shared" si="34"/>
        <v>1.0437672960000002</v>
      </c>
      <c r="O135" s="4">
        <f t="shared" si="23"/>
        <v>5.7024000000000008</v>
      </c>
      <c r="P135" s="1">
        <v>2.64</v>
      </c>
      <c r="Q135" s="1">
        <v>2.16</v>
      </c>
      <c r="R135" s="1">
        <f t="shared" si="29"/>
        <v>170.11999999999995</v>
      </c>
      <c r="S135" s="4">
        <f t="shared" si="24"/>
        <v>3.5048999999999997</v>
      </c>
      <c r="T135" s="1">
        <v>102</v>
      </c>
      <c r="X135" s="1">
        <v>104</v>
      </c>
      <c r="Y135" s="1">
        <v>124</v>
      </c>
      <c r="Z135" s="19"/>
    </row>
    <row r="136" spans="10:26" x14ac:dyDescent="0.2">
      <c r="J136" s="4">
        <f t="shared" si="31"/>
        <v>0.67282617600000005</v>
      </c>
      <c r="K136" s="4">
        <f t="shared" si="32"/>
        <v>0.91831449600000015</v>
      </c>
      <c r="L136" s="4">
        <f t="shared" si="30"/>
        <v>1.0520928000000001</v>
      </c>
      <c r="M136" s="4">
        <f t="shared" si="33"/>
        <v>0.80500780800000005</v>
      </c>
      <c r="N136" s="4">
        <f t="shared" si="34"/>
        <v>1.0437672960000002</v>
      </c>
      <c r="O136" s="4">
        <f t="shared" si="23"/>
        <v>5.7024000000000008</v>
      </c>
      <c r="P136" s="1">
        <v>2.64</v>
      </c>
      <c r="Q136" s="1">
        <v>2.16</v>
      </c>
      <c r="R136" s="1">
        <f t="shared" si="29"/>
        <v>172.27999999999994</v>
      </c>
      <c r="S136" s="4">
        <f t="shared" si="24"/>
        <v>3.5318999999999994</v>
      </c>
      <c r="T136" s="1">
        <v>103</v>
      </c>
      <c r="X136" s="1">
        <v>105</v>
      </c>
      <c r="Y136" s="1">
        <v>125</v>
      </c>
      <c r="Z136" s="19"/>
    </row>
    <row r="137" spans="10:26" x14ac:dyDescent="0.2">
      <c r="J137" s="4">
        <f t="shared" si="31"/>
        <v>0.67282617600000005</v>
      </c>
      <c r="K137" s="4">
        <f t="shared" si="32"/>
        <v>0.91831449600000015</v>
      </c>
      <c r="L137" s="4">
        <f t="shared" si="30"/>
        <v>1.0520928000000001</v>
      </c>
      <c r="M137" s="4">
        <f t="shared" si="33"/>
        <v>0.80500780800000005</v>
      </c>
      <c r="N137" s="4">
        <f t="shared" si="34"/>
        <v>1.0437672960000002</v>
      </c>
      <c r="O137" s="4">
        <f t="shared" si="23"/>
        <v>5.7024000000000008</v>
      </c>
      <c r="P137" s="1">
        <v>2.64</v>
      </c>
      <c r="Q137" s="1">
        <v>2.16</v>
      </c>
      <c r="R137" s="1">
        <f t="shared" si="29"/>
        <v>174.43999999999994</v>
      </c>
      <c r="S137" s="4">
        <f t="shared" si="24"/>
        <v>3.5588999999999995</v>
      </c>
      <c r="T137" s="1">
        <v>104</v>
      </c>
      <c r="X137" s="1">
        <v>106</v>
      </c>
      <c r="Y137" s="1">
        <v>126</v>
      </c>
      <c r="Z137" s="19"/>
    </row>
    <row r="138" spans="10:26" x14ac:dyDescent="0.2">
      <c r="J138" s="4">
        <f t="shared" si="31"/>
        <v>0.67282617600000005</v>
      </c>
      <c r="K138" s="4">
        <f t="shared" si="32"/>
        <v>0.91831449600000015</v>
      </c>
      <c r="L138" s="4">
        <f t="shared" si="30"/>
        <v>1.0520928000000001</v>
      </c>
      <c r="M138" s="4">
        <f t="shared" si="33"/>
        <v>0.80500780800000005</v>
      </c>
      <c r="N138" s="4">
        <f t="shared" si="34"/>
        <v>1.0437672960000002</v>
      </c>
      <c r="O138" s="4">
        <f t="shared" si="23"/>
        <v>5.7024000000000008</v>
      </c>
      <c r="P138" s="1">
        <v>2.64</v>
      </c>
      <c r="Q138" s="1">
        <v>2.16</v>
      </c>
      <c r="R138" s="1">
        <f t="shared" si="29"/>
        <v>176.59999999999994</v>
      </c>
      <c r="S138" s="4">
        <f t="shared" si="24"/>
        <v>3.5858999999999992</v>
      </c>
      <c r="T138" s="1">
        <v>105</v>
      </c>
      <c r="X138" s="1">
        <v>107</v>
      </c>
      <c r="Y138" s="1">
        <v>127</v>
      </c>
      <c r="Z138" s="19"/>
    </row>
    <row r="139" spans="10:26" x14ac:dyDescent="0.2">
      <c r="J139" s="4">
        <f t="shared" si="31"/>
        <v>0.67282617600000005</v>
      </c>
      <c r="K139" s="4">
        <f t="shared" si="32"/>
        <v>0.91831449600000015</v>
      </c>
      <c r="L139" s="4">
        <f t="shared" si="30"/>
        <v>1.0520928000000001</v>
      </c>
      <c r="M139" s="4">
        <f t="shared" si="33"/>
        <v>0.80500780800000005</v>
      </c>
      <c r="N139" s="4">
        <f t="shared" si="34"/>
        <v>1.0437672960000002</v>
      </c>
      <c r="O139" s="4">
        <f t="shared" si="23"/>
        <v>5.7024000000000008</v>
      </c>
      <c r="P139" s="1">
        <v>2.64</v>
      </c>
      <c r="Q139" s="1">
        <v>2.16</v>
      </c>
      <c r="R139" s="1">
        <f t="shared" si="29"/>
        <v>178.75999999999993</v>
      </c>
      <c r="S139" s="4">
        <f t="shared" si="24"/>
        <v>3.6128999999999993</v>
      </c>
      <c r="T139" s="1">
        <v>106</v>
      </c>
      <c r="X139" s="1">
        <v>108</v>
      </c>
      <c r="Y139" s="1">
        <v>128</v>
      </c>
      <c r="Z139" s="19"/>
    </row>
    <row r="140" spans="10:26" x14ac:dyDescent="0.2">
      <c r="J140" s="4">
        <f t="shared" si="31"/>
        <v>0.69831201600000015</v>
      </c>
      <c r="K140" s="4">
        <f t="shared" si="32"/>
        <v>0.95309913600000007</v>
      </c>
      <c r="L140" s="4">
        <f t="shared" si="30"/>
        <v>1.0919448</v>
      </c>
      <c r="M140" s="4">
        <f t="shared" si="33"/>
        <v>0.83550052800000008</v>
      </c>
      <c r="N140" s="4">
        <f t="shared" si="34"/>
        <v>1.0833039360000003</v>
      </c>
      <c r="O140" s="4">
        <f t="shared" si="23"/>
        <v>5.918400000000001</v>
      </c>
      <c r="P140" s="1">
        <v>2.74</v>
      </c>
      <c r="Q140" s="1">
        <v>2.16</v>
      </c>
      <c r="R140" s="1">
        <f t="shared" si="29"/>
        <v>180.91999999999993</v>
      </c>
      <c r="S140" s="4">
        <f t="shared" si="24"/>
        <v>3.6398999999999995</v>
      </c>
      <c r="T140" s="1">
        <v>107</v>
      </c>
      <c r="X140" s="1">
        <v>109</v>
      </c>
      <c r="Y140" s="1">
        <v>129</v>
      </c>
      <c r="Z140" s="19"/>
    </row>
    <row r="141" spans="10:26" x14ac:dyDescent="0.2">
      <c r="J141" s="4">
        <f t="shared" si="31"/>
        <v>0.69831201600000015</v>
      </c>
      <c r="K141" s="4">
        <f t="shared" si="32"/>
        <v>0.95309913600000007</v>
      </c>
      <c r="L141" s="4">
        <f t="shared" si="30"/>
        <v>1.0919448</v>
      </c>
      <c r="M141" s="4">
        <f t="shared" si="33"/>
        <v>0.83550052800000008</v>
      </c>
      <c r="N141" s="4">
        <f>(0.208*O141)*$L$31</f>
        <v>1.0833039360000003</v>
      </c>
      <c r="O141" s="4">
        <f t="shared" si="23"/>
        <v>5.918400000000001</v>
      </c>
      <c r="P141" s="1">
        <v>2.74</v>
      </c>
      <c r="Q141" s="1">
        <v>2.16</v>
      </c>
      <c r="R141" s="1">
        <f t="shared" si="29"/>
        <v>183.07999999999993</v>
      </c>
      <c r="S141" s="4">
        <f t="shared" si="24"/>
        <v>3.6668999999999992</v>
      </c>
      <c r="T141" s="1">
        <v>108</v>
      </c>
      <c r="X141" s="1">
        <v>110</v>
      </c>
      <c r="Y141" s="1">
        <v>130</v>
      </c>
      <c r="Z141" s="19"/>
    </row>
    <row r="142" spans="10:26" x14ac:dyDescent="0.2">
      <c r="J142" s="4">
        <f>(0.686*O142)*$K$31</f>
        <v>0.77140425600000018</v>
      </c>
      <c r="K142" s="4">
        <f>(0.129*O142)*$L$31</f>
        <v>0.67185676800000016</v>
      </c>
      <c r="L142" s="4">
        <f t="shared" si="30"/>
        <v>1.0919448</v>
      </c>
      <c r="M142" s="4">
        <f>(0.809*O142)*$K$31</f>
        <v>0.90971726400000019</v>
      </c>
      <c r="N142" s="4">
        <f>(0.153*O142)*$L$31</f>
        <v>0.79685337600000017</v>
      </c>
      <c r="O142" s="4">
        <f t="shared" si="23"/>
        <v>5.918400000000001</v>
      </c>
      <c r="P142" s="1">
        <v>2.74</v>
      </c>
      <c r="Q142" s="1">
        <v>2.16</v>
      </c>
      <c r="R142" s="1">
        <f t="shared" si="29"/>
        <v>185.23999999999992</v>
      </c>
      <c r="S142" s="4">
        <f t="shared" si="24"/>
        <v>3.6938999999999993</v>
      </c>
      <c r="T142" s="1">
        <v>109</v>
      </c>
      <c r="X142" s="1">
        <v>111</v>
      </c>
      <c r="Y142" s="1">
        <v>131</v>
      </c>
      <c r="Z142" s="19"/>
    </row>
    <row r="143" spans="10:26" x14ac:dyDescent="0.2">
      <c r="J143" s="4">
        <f t="shared" ref="J143:J162" si="35">(0.686*O143)*$K$31</f>
        <v>0.77140425600000018</v>
      </c>
      <c r="K143" s="4">
        <f t="shared" ref="K143:K162" si="36">(0.129*O143)*$L$31</f>
        <v>0.67185676800000016</v>
      </c>
      <c r="L143" s="4">
        <f t="shared" si="30"/>
        <v>1.0919448</v>
      </c>
      <c r="M143" s="4">
        <f t="shared" ref="M143:M162" si="37">(0.809*O143)*$K$31</f>
        <v>0.90971726400000019</v>
      </c>
      <c r="N143" s="4">
        <f t="shared" ref="N143:N162" si="38">(0.153*O143)*$L$31</f>
        <v>0.79685337600000017</v>
      </c>
      <c r="O143" s="4">
        <f t="shared" si="23"/>
        <v>5.918400000000001</v>
      </c>
      <c r="P143" s="1">
        <v>2.74</v>
      </c>
      <c r="Q143" s="1">
        <v>2.16</v>
      </c>
      <c r="R143" s="1">
        <f t="shared" si="29"/>
        <v>187.39999999999992</v>
      </c>
      <c r="S143" s="4">
        <f t="shared" si="24"/>
        <v>3.720899999999999</v>
      </c>
      <c r="T143" s="1">
        <v>110</v>
      </c>
      <c r="X143" s="1">
        <v>112</v>
      </c>
      <c r="Y143" s="1">
        <v>132</v>
      </c>
      <c r="Z143" s="19"/>
    </row>
    <row r="144" spans="10:26" x14ac:dyDescent="0.2">
      <c r="J144" s="4">
        <f t="shared" si="35"/>
        <v>0.77140425600000018</v>
      </c>
      <c r="K144" s="4">
        <f t="shared" si="36"/>
        <v>0.67185676800000016</v>
      </c>
      <c r="L144" s="4">
        <f t="shared" si="30"/>
        <v>1.0919448</v>
      </c>
      <c r="M144" s="4">
        <f t="shared" si="37"/>
        <v>0.90971726400000019</v>
      </c>
      <c r="N144" s="4">
        <f t="shared" si="38"/>
        <v>0.79685337600000017</v>
      </c>
      <c r="O144" s="4">
        <f t="shared" si="23"/>
        <v>5.918400000000001</v>
      </c>
      <c r="P144" s="1">
        <v>2.74</v>
      </c>
      <c r="Q144" s="1">
        <v>2.16</v>
      </c>
      <c r="R144" s="1">
        <f t="shared" si="29"/>
        <v>189.55999999999992</v>
      </c>
      <c r="S144" s="4">
        <f t="shared" si="24"/>
        <v>3.7478999999999991</v>
      </c>
      <c r="T144" s="1">
        <v>111</v>
      </c>
      <c r="X144" s="1">
        <v>113</v>
      </c>
      <c r="Y144" s="1">
        <v>133</v>
      </c>
      <c r="Z144" s="19"/>
    </row>
    <row r="145" spans="10:26" x14ac:dyDescent="0.2">
      <c r="J145" s="4">
        <f t="shared" si="35"/>
        <v>0.77140425600000018</v>
      </c>
      <c r="K145" s="4">
        <f t="shared" si="36"/>
        <v>0.67185676800000016</v>
      </c>
      <c r="L145" s="4">
        <f t="shared" si="30"/>
        <v>1.0919448</v>
      </c>
      <c r="M145" s="4">
        <f t="shared" si="37"/>
        <v>0.90971726400000019</v>
      </c>
      <c r="N145" s="4">
        <f t="shared" si="38"/>
        <v>0.79685337600000017</v>
      </c>
      <c r="O145" s="4">
        <f t="shared" si="23"/>
        <v>5.918400000000001</v>
      </c>
      <c r="P145" s="1">
        <v>2.74</v>
      </c>
      <c r="Q145" s="1">
        <v>2.16</v>
      </c>
      <c r="R145" s="1">
        <f t="shared" si="29"/>
        <v>191.71999999999991</v>
      </c>
      <c r="S145" s="4">
        <f t="shared" si="24"/>
        <v>3.7748999999999993</v>
      </c>
      <c r="T145" s="1">
        <v>112</v>
      </c>
      <c r="X145" s="1">
        <v>114</v>
      </c>
      <c r="Y145" s="1">
        <v>134</v>
      </c>
      <c r="Z145" s="19"/>
    </row>
    <row r="146" spans="10:26" x14ac:dyDescent="0.2">
      <c r="J146" s="4">
        <f t="shared" si="35"/>
        <v>0.77140425600000018</v>
      </c>
      <c r="K146" s="4">
        <f t="shared" si="36"/>
        <v>0.67185676800000016</v>
      </c>
      <c r="L146" s="4">
        <f t="shared" si="30"/>
        <v>1.0919448</v>
      </c>
      <c r="M146" s="4">
        <f t="shared" si="37"/>
        <v>0.90971726400000019</v>
      </c>
      <c r="N146" s="4">
        <f t="shared" si="38"/>
        <v>0.79685337600000017</v>
      </c>
      <c r="O146" s="4">
        <f t="shared" si="23"/>
        <v>5.918400000000001</v>
      </c>
      <c r="P146" s="1">
        <v>2.74</v>
      </c>
      <c r="Q146" s="1">
        <v>2.16</v>
      </c>
      <c r="R146" s="1">
        <f t="shared" si="29"/>
        <v>193.87999999999991</v>
      </c>
      <c r="S146" s="4">
        <f t="shared" si="24"/>
        <v>3.8018999999999989</v>
      </c>
      <c r="T146" s="1">
        <v>113</v>
      </c>
      <c r="X146" s="1">
        <v>115</v>
      </c>
      <c r="Y146" s="1">
        <v>135</v>
      </c>
      <c r="Z146" s="19"/>
    </row>
    <row r="147" spans="10:26" x14ac:dyDescent="0.2">
      <c r="J147" s="4">
        <f t="shared" si="35"/>
        <v>0.7958560400000001</v>
      </c>
      <c r="K147" s="4">
        <f t="shared" si="36"/>
        <v>0.69315311999999996</v>
      </c>
      <c r="L147" s="4">
        <f t="shared" si="30"/>
        <v>1.1265569999999998</v>
      </c>
      <c r="M147" s="4">
        <f t="shared" si="37"/>
        <v>0.93855326000000017</v>
      </c>
      <c r="N147" s="4">
        <f t="shared" si="38"/>
        <v>0.82211184000000004</v>
      </c>
      <c r="O147" s="4">
        <f t="shared" si="23"/>
        <v>6.1059999999999999</v>
      </c>
      <c r="P147" s="1">
        <v>2.84</v>
      </c>
      <c r="Q147" s="1">
        <v>2.15</v>
      </c>
      <c r="R147" s="1">
        <f t="shared" si="29"/>
        <v>196.02999999999992</v>
      </c>
      <c r="S147" s="4">
        <f t="shared" si="24"/>
        <v>3.8287749999999994</v>
      </c>
      <c r="T147" s="1">
        <v>114</v>
      </c>
      <c r="X147" s="1">
        <v>116</v>
      </c>
      <c r="Y147" s="1">
        <v>136</v>
      </c>
      <c r="Z147" s="19"/>
    </row>
    <row r="148" spans="10:26" x14ac:dyDescent="0.2">
      <c r="J148" s="4">
        <f t="shared" si="35"/>
        <v>0.7958560400000001</v>
      </c>
      <c r="K148" s="4">
        <f t="shared" si="36"/>
        <v>0.69315311999999996</v>
      </c>
      <c r="L148" s="4">
        <f t="shared" si="30"/>
        <v>1.1265569999999998</v>
      </c>
      <c r="M148" s="4">
        <f t="shared" si="37"/>
        <v>0.93855326000000017</v>
      </c>
      <c r="N148" s="4">
        <f t="shared" si="38"/>
        <v>0.82211184000000004</v>
      </c>
      <c r="O148" s="4">
        <f t="shared" si="23"/>
        <v>6.1059999999999999</v>
      </c>
      <c r="P148" s="1">
        <v>2.84</v>
      </c>
      <c r="Q148" s="1">
        <v>2.15</v>
      </c>
      <c r="R148" s="1">
        <f t="shared" si="29"/>
        <v>198.17999999999992</v>
      </c>
      <c r="S148" s="4">
        <f t="shared" si="24"/>
        <v>3.8556499999999994</v>
      </c>
      <c r="T148" s="1">
        <v>115</v>
      </c>
      <c r="X148" s="1">
        <v>117</v>
      </c>
      <c r="Y148" s="1">
        <v>137</v>
      </c>
      <c r="Z148" s="19"/>
    </row>
    <row r="149" spans="10:26" x14ac:dyDescent="0.2">
      <c r="J149" s="4">
        <f t="shared" si="35"/>
        <v>0.7958560400000001</v>
      </c>
      <c r="K149" s="4">
        <f t="shared" si="36"/>
        <v>0.69315311999999996</v>
      </c>
      <c r="L149" s="4">
        <f t="shared" si="30"/>
        <v>1.1265569999999998</v>
      </c>
      <c r="M149" s="4">
        <f t="shared" si="37"/>
        <v>0.93855326000000017</v>
      </c>
      <c r="N149" s="4">
        <f t="shared" si="38"/>
        <v>0.82211184000000004</v>
      </c>
      <c r="O149" s="4">
        <f t="shared" si="23"/>
        <v>6.1059999999999999</v>
      </c>
      <c r="P149" s="1">
        <v>2.84</v>
      </c>
      <c r="Q149" s="1">
        <v>2.15</v>
      </c>
      <c r="R149" s="1">
        <f t="shared" si="29"/>
        <v>200.32999999999993</v>
      </c>
      <c r="S149" s="4">
        <f t="shared" si="24"/>
        <v>3.8825249999999993</v>
      </c>
      <c r="T149" s="1">
        <v>116</v>
      </c>
      <c r="X149" s="1">
        <v>118</v>
      </c>
      <c r="Y149" s="1">
        <v>138</v>
      </c>
      <c r="Z149" s="19"/>
    </row>
    <row r="150" spans="10:26" x14ac:dyDescent="0.2">
      <c r="J150" s="4">
        <f t="shared" si="35"/>
        <v>0.7958560400000001</v>
      </c>
      <c r="K150" s="4">
        <f t="shared" si="36"/>
        <v>0.69315311999999996</v>
      </c>
      <c r="L150" s="4">
        <f t="shared" si="30"/>
        <v>1.1265569999999998</v>
      </c>
      <c r="M150" s="4">
        <f t="shared" si="37"/>
        <v>0.93855326000000017</v>
      </c>
      <c r="N150" s="4">
        <f t="shared" si="38"/>
        <v>0.82211184000000004</v>
      </c>
      <c r="O150" s="4">
        <f t="shared" si="23"/>
        <v>6.1059999999999999</v>
      </c>
      <c r="P150" s="1">
        <v>2.84</v>
      </c>
      <c r="Q150" s="1">
        <v>2.15</v>
      </c>
      <c r="R150" s="1">
        <f t="shared" si="29"/>
        <v>202.47999999999993</v>
      </c>
      <c r="S150" s="4">
        <f t="shared" si="24"/>
        <v>3.9093999999999993</v>
      </c>
      <c r="T150" s="1">
        <v>117</v>
      </c>
      <c r="X150" s="1">
        <v>119</v>
      </c>
      <c r="Y150" s="1">
        <v>139</v>
      </c>
      <c r="Z150" s="19"/>
    </row>
    <row r="151" spans="10:26" x14ac:dyDescent="0.2">
      <c r="J151" s="4">
        <f t="shared" si="35"/>
        <v>0.7958560400000001</v>
      </c>
      <c r="K151" s="4">
        <f t="shared" si="36"/>
        <v>0.69315311999999996</v>
      </c>
      <c r="L151" s="4">
        <f t="shared" si="30"/>
        <v>1.1265569999999998</v>
      </c>
      <c r="M151" s="4">
        <f t="shared" si="37"/>
        <v>0.93855326000000017</v>
      </c>
      <c r="N151" s="4">
        <f t="shared" si="38"/>
        <v>0.82211184000000004</v>
      </c>
      <c r="O151" s="4">
        <f t="shared" si="23"/>
        <v>6.1059999999999999</v>
      </c>
      <c r="P151" s="1">
        <v>2.84</v>
      </c>
      <c r="Q151" s="1">
        <v>2.15</v>
      </c>
      <c r="R151" s="1">
        <f t="shared" si="29"/>
        <v>204.62999999999994</v>
      </c>
      <c r="S151" s="4">
        <f t="shared" si="24"/>
        <v>3.9362749999999993</v>
      </c>
      <c r="T151" s="1">
        <v>118</v>
      </c>
      <c r="X151" s="1">
        <v>120</v>
      </c>
      <c r="Y151" s="1">
        <v>140</v>
      </c>
      <c r="Z151" s="19"/>
    </row>
    <row r="152" spans="10:26" x14ac:dyDescent="0.2">
      <c r="J152" s="4">
        <f t="shared" si="35"/>
        <v>0.7958560400000001</v>
      </c>
      <c r="K152" s="4">
        <f t="shared" si="36"/>
        <v>0.69315311999999996</v>
      </c>
      <c r="L152" s="4">
        <f t="shared" si="30"/>
        <v>1.1265569999999998</v>
      </c>
      <c r="M152" s="4">
        <f t="shared" si="37"/>
        <v>0.93855326000000017</v>
      </c>
      <c r="N152" s="4">
        <f t="shared" si="38"/>
        <v>0.82211184000000004</v>
      </c>
      <c r="O152" s="4">
        <f t="shared" si="23"/>
        <v>6.1059999999999999</v>
      </c>
      <c r="P152" s="1">
        <v>2.84</v>
      </c>
      <c r="Q152" s="1">
        <v>2.15</v>
      </c>
      <c r="R152" s="1">
        <f t="shared" si="29"/>
        <v>206.77999999999994</v>
      </c>
      <c r="S152" s="4">
        <f t="shared" si="24"/>
        <v>3.9631499999999997</v>
      </c>
      <c r="T152" s="1">
        <v>119</v>
      </c>
      <c r="X152" s="1">
        <v>121</v>
      </c>
      <c r="Y152" s="1">
        <v>141</v>
      </c>
      <c r="Z152" s="19"/>
    </row>
    <row r="153" spans="10:26" x14ac:dyDescent="0.2">
      <c r="J153" s="4">
        <f t="shared" si="35"/>
        <v>0.7958560400000001</v>
      </c>
      <c r="K153" s="4">
        <f t="shared" si="36"/>
        <v>0.69315311999999996</v>
      </c>
      <c r="L153" s="4">
        <f t="shared" si="30"/>
        <v>1.1265569999999998</v>
      </c>
      <c r="M153" s="4">
        <f t="shared" si="37"/>
        <v>0.93855326000000017</v>
      </c>
      <c r="N153" s="4">
        <f t="shared" si="38"/>
        <v>0.82211184000000004</v>
      </c>
      <c r="O153" s="4">
        <f t="shared" si="23"/>
        <v>6.1059999999999999</v>
      </c>
      <c r="P153" s="1">
        <v>2.84</v>
      </c>
      <c r="Q153" s="1">
        <v>2.15</v>
      </c>
      <c r="R153" s="1">
        <f t="shared" si="29"/>
        <v>208.92999999999995</v>
      </c>
      <c r="S153" s="4">
        <f t="shared" si="24"/>
        <v>3.9900249999999997</v>
      </c>
      <c r="T153" s="1">
        <v>120</v>
      </c>
      <c r="X153" s="1">
        <v>122</v>
      </c>
      <c r="Y153" s="1">
        <v>142</v>
      </c>
      <c r="Z153" s="19"/>
    </row>
    <row r="154" spans="10:26" x14ac:dyDescent="0.2">
      <c r="J154" s="4">
        <f t="shared" si="35"/>
        <v>0.81514636000000007</v>
      </c>
      <c r="K154" s="4">
        <f t="shared" si="36"/>
        <v>0.70995408000000004</v>
      </c>
      <c r="L154" s="4">
        <f t="shared" si="30"/>
        <v>1.1538630000000001</v>
      </c>
      <c r="M154" s="4">
        <f t="shared" si="37"/>
        <v>0.96130234000000014</v>
      </c>
      <c r="N154" s="4">
        <f t="shared" si="38"/>
        <v>0.8420385600000001</v>
      </c>
      <c r="O154" s="4">
        <f t="shared" si="23"/>
        <v>6.2540000000000004</v>
      </c>
      <c r="P154" s="1">
        <v>2.95</v>
      </c>
      <c r="Q154" s="1">
        <v>2.12</v>
      </c>
      <c r="R154" s="1">
        <f t="shared" si="29"/>
        <v>211.04999999999995</v>
      </c>
      <c r="S154" s="4">
        <f t="shared" si="24"/>
        <v>4.0165249999999997</v>
      </c>
      <c r="T154" s="1">
        <v>121</v>
      </c>
      <c r="X154" s="1">
        <v>123</v>
      </c>
      <c r="Y154" s="1">
        <v>143</v>
      </c>
      <c r="Z154" s="19"/>
    </row>
    <row r="155" spans="10:26" x14ac:dyDescent="0.2">
      <c r="J155" s="4">
        <f t="shared" si="35"/>
        <v>0.81514636000000007</v>
      </c>
      <c r="K155" s="4">
        <f t="shared" si="36"/>
        <v>0.70995408000000004</v>
      </c>
      <c r="L155" s="4">
        <f t="shared" si="30"/>
        <v>1.1538630000000001</v>
      </c>
      <c r="M155" s="4">
        <f t="shared" si="37"/>
        <v>0.96130234000000014</v>
      </c>
      <c r="N155" s="4">
        <f t="shared" si="38"/>
        <v>0.8420385600000001</v>
      </c>
      <c r="O155" s="4">
        <f t="shared" si="23"/>
        <v>6.2540000000000004</v>
      </c>
      <c r="P155" s="1">
        <v>2.95</v>
      </c>
      <c r="Q155" s="1">
        <v>2.12</v>
      </c>
      <c r="R155" s="1">
        <f t="shared" si="29"/>
        <v>213.16999999999996</v>
      </c>
      <c r="S155" s="4">
        <f t="shared" si="24"/>
        <v>4.0430250000000001</v>
      </c>
      <c r="T155" s="1">
        <v>122</v>
      </c>
      <c r="X155" s="1">
        <v>124</v>
      </c>
      <c r="Y155" s="1">
        <v>144</v>
      </c>
      <c r="Z155" s="19"/>
    </row>
    <row r="156" spans="10:26" x14ac:dyDescent="0.2">
      <c r="J156" s="4">
        <f t="shared" si="35"/>
        <v>0.81514636000000007</v>
      </c>
      <c r="K156" s="4">
        <f t="shared" si="36"/>
        <v>0.70995408000000004</v>
      </c>
      <c r="L156" s="4">
        <f t="shared" si="30"/>
        <v>1.1538630000000001</v>
      </c>
      <c r="M156" s="4">
        <f t="shared" si="37"/>
        <v>0.96130234000000014</v>
      </c>
      <c r="N156" s="4">
        <f t="shared" si="38"/>
        <v>0.8420385600000001</v>
      </c>
      <c r="O156" s="4">
        <f t="shared" si="23"/>
        <v>6.2540000000000004</v>
      </c>
      <c r="P156" s="1">
        <v>2.95</v>
      </c>
      <c r="Q156" s="1">
        <v>2.12</v>
      </c>
      <c r="R156" s="1">
        <f t="shared" si="29"/>
        <v>215.28999999999996</v>
      </c>
      <c r="S156" s="4">
        <f t="shared" si="24"/>
        <v>4.0695249999999996</v>
      </c>
      <c r="T156" s="1">
        <v>123</v>
      </c>
      <c r="X156" s="1">
        <v>125</v>
      </c>
      <c r="Y156" s="1">
        <v>145</v>
      </c>
      <c r="Z156" s="19"/>
    </row>
    <row r="157" spans="10:26" x14ac:dyDescent="0.2">
      <c r="J157" s="4">
        <f t="shared" si="35"/>
        <v>0.81514636000000007</v>
      </c>
      <c r="K157" s="4">
        <f t="shared" si="36"/>
        <v>0.70995408000000004</v>
      </c>
      <c r="L157" s="4">
        <f t="shared" si="30"/>
        <v>1.1538630000000001</v>
      </c>
      <c r="M157" s="4">
        <f t="shared" si="37"/>
        <v>0.96130234000000014</v>
      </c>
      <c r="N157" s="4">
        <f t="shared" si="38"/>
        <v>0.8420385600000001</v>
      </c>
      <c r="O157" s="4">
        <f t="shared" si="23"/>
        <v>6.2540000000000004</v>
      </c>
      <c r="P157" s="1">
        <v>2.95</v>
      </c>
      <c r="Q157" s="1">
        <v>2.12</v>
      </c>
      <c r="R157" s="1">
        <f t="shared" si="29"/>
        <v>217.40999999999997</v>
      </c>
      <c r="S157" s="4">
        <f t="shared" si="24"/>
        <v>4.096025</v>
      </c>
      <c r="T157" s="1">
        <v>124</v>
      </c>
      <c r="X157" s="1">
        <v>126</v>
      </c>
      <c r="Y157" s="1">
        <v>146</v>
      </c>
      <c r="Z157" s="19"/>
    </row>
    <row r="158" spans="10:26" x14ac:dyDescent="0.2">
      <c r="J158" s="4">
        <f t="shared" si="35"/>
        <v>0.81514636000000007</v>
      </c>
      <c r="K158" s="4">
        <f t="shared" si="36"/>
        <v>0.70995408000000004</v>
      </c>
      <c r="L158" s="4">
        <f t="shared" si="30"/>
        <v>1.1538630000000001</v>
      </c>
      <c r="M158" s="4">
        <f t="shared" si="37"/>
        <v>0.96130234000000014</v>
      </c>
      <c r="N158" s="4">
        <f t="shared" si="38"/>
        <v>0.8420385600000001</v>
      </c>
      <c r="O158" s="4">
        <f t="shared" si="23"/>
        <v>6.2540000000000004</v>
      </c>
      <c r="P158" s="1">
        <v>2.95</v>
      </c>
      <c r="Q158" s="1">
        <v>2.12</v>
      </c>
      <c r="R158" s="1">
        <f t="shared" si="29"/>
        <v>219.52999999999997</v>
      </c>
      <c r="S158" s="4">
        <f t="shared" si="24"/>
        <v>4.1225249999999996</v>
      </c>
      <c r="T158" s="1">
        <v>125</v>
      </c>
      <c r="X158" s="1">
        <v>127</v>
      </c>
      <c r="Y158" s="1">
        <v>147</v>
      </c>
      <c r="Z158" s="1"/>
    </row>
    <row r="159" spans="10:26" x14ac:dyDescent="0.2">
      <c r="J159" s="4">
        <f t="shared" si="35"/>
        <v>0.81514636000000007</v>
      </c>
      <c r="K159" s="4">
        <f t="shared" si="36"/>
        <v>0.70995408000000004</v>
      </c>
      <c r="L159" s="4">
        <f t="shared" si="30"/>
        <v>1.1538630000000001</v>
      </c>
      <c r="M159" s="4">
        <f t="shared" si="37"/>
        <v>0.96130234000000014</v>
      </c>
      <c r="N159" s="4">
        <f t="shared" si="38"/>
        <v>0.8420385600000001</v>
      </c>
      <c r="O159" s="4">
        <f t="shared" si="23"/>
        <v>6.2540000000000004</v>
      </c>
      <c r="P159" s="1">
        <v>2.95</v>
      </c>
      <c r="Q159" s="1">
        <v>2.12</v>
      </c>
      <c r="R159" s="1">
        <f t="shared" si="29"/>
        <v>221.64999999999998</v>
      </c>
      <c r="S159" s="4">
        <f t="shared" si="24"/>
        <v>4.149025</v>
      </c>
      <c r="T159" s="1">
        <v>126</v>
      </c>
      <c r="X159" s="1">
        <v>128</v>
      </c>
      <c r="Y159" s="1">
        <v>148</v>
      </c>
      <c r="Z159" s="19"/>
    </row>
    <row r="160" spans="10:26" x14ac:dyDescent="0.2">
      <c r="J160" s="4">
        <f t="shared" si="35"/>
        <v>0.81514636000000007</v>
      </c>
      <c r="K160" s="4">
        <f t="shared" si="36"/>
        <v>0.70995408000000004</v>
      </c>
      <c r="L160" s="4">
        <f t="shared" si="30"/>
        <v>1.1538630000000001</v>
      </c>
      <c r="M160" s="4">
        <f t="shared" si="37"/>
        <v>0.96130234000000014</v>
      </c>
      <c r="N160" s="4">
        <f t="shared" si="38"/>
        <v>0.8420385600000001</v>
      </c>
      <c r="O160" s="4">
        <f t="shared" si="23"/>
        <v>6.2540000000000004</v>
      </c>
      <c r="P160" s="1">
        <v>2.95</v>
      </c>
      <c r="Q160" s="1">
        <v>2.12</v>
      </c>
      <c r="R160" s="1">
        <f t="shared" si="29"/>
        <v>223.76999999999998</v>
      </c>
      <c r="S160" s="4">
        <f t="shared" si="24"/>
        <v>4.1755250000000004</v>
      </c>
      <c r="T160" s="1">
        <v>127</v>
      </c>
      <c r="X160" s="1">
        <v>129</v>
      </c>
      <c r="Y160" s="1">
        <v>149</v>
      </c>
      <c r="Z160" s="19"/>
    </row>
    <row r="161" spans="10:26" x14ac:dyDescent="0.2">
      <c r="J161" s="4">
        <f t="shared" si="35"/>
        <v>0.83209056000000003</v>
      </c>
      <c r="K161" s="4">
        <f t="shared" si="36"/>
        <v>0.72471168000000008</v>
      </c>
      <c r="L161" s="4">
        <f t="shared" si="30"/>
        <v>1.177848</v>
      </c>
      <c r="M161" s="4">
        <f t="shared" si="37"/>
        <v>0.98128464000000015</v>
      </c>
      <c r="N161" s="4">
        <f t="shared" si="38"/>
        <v>0.85954176000000004</v>
      </c>
      <c r="O161" s="4">
        <f t="shared" si="23"/>
        <v>6.3840000000000003</v>
      </c>
      <c r="P161" s="1">
        <v>3.04</v>
      </c>
      <c r="Q161" s="1">
        <v>2.1</v>
      </c>
      <c r="R161" s="1">
        <f t="shared" si="29"/>
        <v>225.86999999999998</v>
      </c>
      <c r="S161" s="4">
        <f t="shared" si="24"/>
        <v>4.2017749999999996</v>
      </c>
      <c r="T161" s="1">
        <v>128</v>
      </c>
      <c r="X161" s="1">
        <v>130</v>
      </c>
      <c r="Y161" s="1">
        <v>150</v>
      </c>
      <c r="Z161" s="19"/>
    </row>
    <row r="162" spans="10:26" x14ac:dyDescent="0.2">
      <c r="J162" s="4">
        <f t="shared" si="35"/>
        <v>0.83209056000000003</v>
      </c>
      <c r="K162" s="4">
        <f t="shared" si="36"/>
        <v>0.72471168000000008</v>
      </c>
      <c r="L162" s="4">
        <f t="shared" si="30"/>
        <v>1.177848</v>
      </c>
      <c r="M162" s="4">
        <f t="shared" si="37"/>
        <v>0.98128464000000015</v>
      </c>
      <c r="N162" s="4">
        <f t="shared" si="38"/>
        <v>0.85954176000000004</v>
      </c>
      <c r="O162" s="4">
        <f t="shared" si="23"/>
        <v>6.3840000000000003</v>
      </c>
      <c r="P162" s="1">
        <v>3.04</v>
      </c>
      <c r="Q162" s="1">
        <v>2.1</v>
      </c>
      <c r="R162" s="1">
        <f t="shared" si="29"/>
        <v>227.96999999999997</v>
      </c>
      <c r="S162" s="4">
        <f t="shared" si="24"/>
        <v>4.2280249999999997</v>
      </c>
      <c r="T162" s="1">
        <v>129</v>
      </c>
      <c r="X162" s="1">
        <v>131</v>
      </c>
      <c r="Y162" s="1">
        <v>151</v>
      </c>
      <c r="Z162" s="19"/>
    </row>
    <row r="163" spans="10:26" x14ac:dyDescent="0.2">
      <c r="J163" s="4">
        <f>(0.839*O163)*$K$31</f>
        <v>1.01767344</v>
      </c>
      <c r="K163" s="4">
        <f>(0.123*O163)*$L$31</f>
        <v>0.69100416000000009</v>
      </c>
      <c r="L163" s="4">
        <f t="shared" si="30"/>
        <v>1.177848</v>
      </c>
      <c r="M163" s="4">
        <f>(0.839*O163)*$K$31</f>
        <v>1.01767344</v>
      </c>
      <c r="N163" s="4">
        <f>(0.123*O163)*$L$31</f>
        <v>0.69100416000000009</v>
      </c>
      <c r="O163" s="4">
        <f t="shared" ref="O163:O209" si="39">P163*Q163</f>
        <v>6.3840000000000003</v>
      </c>
      <c r="P163" s="1">
        <v>3.04</v>
      </c>
      <c r="Q163" s="1">
        <v>2.1</v>
      </c>
      <c r="R163" s="1">
        <f t="shared" si="29"/>
        <v>230.06999999999996</v>
      </c>
      <c r="S163" s="4">
        <f t="shared" ref="S163:S209" si="40">(0.0125*R163)+1.3784</f>
        <v>4.2542749999999998</v>
      </c>
      <c r="T163" s="1">
        <v>130</v>
      </c>
      <c r="X163" s="1">
        <v>132</v>
      </c>
      <c r="Y163" s="1">
        <v>152</v>
      </c>
      <c r="Z163" s="19"/>
    </row>
    <row r="164" spans="10:26" x14ac:dyDescent="0.2">
      <c r="J164" s="4">
        <f t="shared" ref="J164:J209" si="41">(0.839*O164)*$K$31</f>
        <v>1.01767344</v>
      </c>
      <c r="K164" s="4">
        <f t="shared" ref="K164:K209" si="42">(0.123*O164)*$L$31</f>
        <v>0.69100416000000009</v>
      </c>
      <c r="L164" s="4">
        <f t="shared" si="30"/>
        <v>1.177848</v>
      </c>
      <c r="M164" s="4">
        <f t="shared" ref="M164:M209" si="43">(0.839*O164)*$K$31</f>
        <v>1.01767344</v>
      </c>
      <c r="N164" s="4">
        <f t="shared" ref="N164:N209" si="44">(0.123*O164)*$L$31</f>
        <v>0.69100416000000009</v>
      </c>
      <c r="O164" s="4">
        <f t="shared" si="39"/>
        <v>6.3840000000000003</v>
      </c>
      <c r="P164" s="1">
        <v>3.04</v>
      </c>
      <c r="Q164" s="1">
        <v>2.1</v>
      </c>
      <c r="R164" s="1">
        <f t="shared" ref="R164:R209" si="45">R163+Q164</f>
        <v>232.16999999999996</v>
      </c>
      <c r="S164" s="4">
        <f t="shared" si="40"/>
        <v>4.2805249999999999</v>
      </c>
      <c r="T164" s="1">
        <v>131</v>
      </c>
      <c r="X164" s="1">
        <v>133</v>
      </c>
      <c r="Y164" s="1">
        <v>153</v>
      </c>
      <c r="Z164" s="19"/>
    </row>
    <row r="165" spans="10:26" x14ac:dyDescent="0.2">
      <c r="J165" s="4">
        <f t="shared" si="41"/>
        <v>1.01767344</v>
      </c>
      <c r="K165" s="4">
        <f t="shared" si="42"/>
        <v>0.69100416000000009</v>
      </c>
      <c r="L165" s="4">
        <f t="shared" si="30"/>
        <v>1.177848</v>
      </c>
      <c r="M165" s="4">
        <f t="shared" si="43"/>
        <v>1.01767344</v>
      </c>
      <c r="N165" s="4">
        <f t="shared" si="44"/>
        <v>0.69100416000000009</v>
      </c>
      <c r="O165" s="4">
        <f t="shared" si="39"/>
        <v>6.3840000000000003</v>
      </c>
      <c r="P165" s="1">
        <v>3.04</v>
      </c>
      <c r="Q165" s="1">
        <v>2.1</v>
      </c>
      <c r="R165" s="1">
        <f t="shared" si="45"/>
        <v>234.26999999999995</v>
      </c>
      <c r="S165" s="4">
        <f t="shared" si="40"/>
        <v>4.306775</v>
      </c>
      <c r="T165" s="1">
        <v>132</v>
      </c>
      <c r="X165" s="1">
        <v>134</v>
      </c>
      <c r="Y165" s="1">
        <v>154</v>
      </c>
      <c r="Z165" s="1"/>
    </row>
    <row r="166" spans="10:26" x14ac:dyDescent="0.2">
      <c r="J166" s="4">
        <f t="shared" si="41"/>
        <v>1.01767344</v>
      </c>
      <c r="K166" s="4">
        <f t="shared" si="42"/>
        <v>0.69100416000000009</v>
      </c>
      <c r="L166" s="4">
        <f t="shared" si="30"/>
        <v>1.177848</v>
      </c>
      <c r="M166" s="4">
        <f t="shared" si="43"/>
        <v>1.01767344</v>
      </c>
      <c r="N166" s="4">
        <f t="shared" si="44"/>
        <v>0.69100416000000009</v>
      </c>
      <c r="O166" s="4">
        <f t="shared" si="39"/>
        <v>6.3840000000000003</v>
      </c>
      <c r="P166" s="1">
        <v>3.04</v>
      </c>
      <c r="Q166" s="1">
        <v>2.1</v>
      </c>
      <c r="R166" s="1">
        <f t="shared" si="45"/>
        <v>236.36999999999995</v>
      </c>
      <c r="S166" s="4">
        <f t="shared" si="40"/>
        <v>4.3330249999999992</v>
      </c>
      <c r="T166" s="1">
        <v>133</v>
      </c>
      <c r="X166" s="1">
        <v>135</v>
      </c>
      <c r="Y166" s="1">
        <v>155</v>
      </c>
      <c r="Z166" s="19"/>
    </row>
    <row r="167" spans="10:26" x14ac:dyDescent="0.2">
      <c r="J167" s="4">
        <f t="shared" si="41"/>
        <v>1.01767344</v>
      </c>
      <c r="K167" s="4">
        <f t="shared" si="42"/>
        <v>0.69100416000000009</v>
      </c>
      <c r="L167" s="4">
        <f t="shared" si="30"/>
        <v>1.177848</v>
      </c>
      <c r="M167" s="4">
        <f t="shared" si="43"/>
        <v>1.01767344</v>
      </c>
      <c r="N167" s="4">
        <f t="shared" si="44"/>
        <v>0.69100416000000009</v>
      </c>
      <c r="O167" s="4">
        <f t="shared" si="39"/>
        <v>6.3840000000000003</v>
      </c>
      <c r="P167" s="1">
        <v>3.04</v>
      </c>
      <c r="Q167" s="1">
        <v>2.1</v>
      </c>
      <c r="R167" s="1">
        <f t="shared" si="45"/>
        <v>238.46999999999994</v>
      </c>
      <c r="S167" s="4">
        <f t="shared" si="40"/>
        <v>4.3592749999999993</v>
      </c>
      <c r="T167" s="1">
        <v>134</v>
      </c>
      <c r="X167" s="1">
        <v>136</v>
      </c>
      <c r="Y167" s="1">
        <v>156</v>
      </c>
      <c r="Z167" s="19"/>
    </row>
    <row r="168" spans="10:26" x14ac:dyDescent="0.2">
      <c r="J168" s="4">
        <f t="shared" si="41"/>
        <v>1.0359258849999997</v>
      </c>
      <c r="K168" s="4">
        <f t="shared" si="42"/>
        <v>0.70339763999999982</v>
      </c>
      <c r="L168" s="4">
        <f t="shared" si="30"/>
        <v>1.1989732499999999</v>
      </c>
      <c r="M168" s="4">
        <f t="shared" si="43"/>
        <v>1.0359258849999997</v>
      </c>
      <c r="N168" s="4">
        <f t="shared" si="44"/>
        <v>0.70339763999999982</v>
      </c>
      <c r="O168" s="4">
        <f t="shared" si="39"/>
        <v>6.4984999999999991</v>
      </c>
      <c r="P168" s="1">
        <v>3.17</v>
      </c>
      <c r="Q168" s="1">
        <v>2.0499999999999998</v>
      </c>
      <c r="R168" s="1">
        <f t="shared" si="45"/>
        <v>240.51999999999995</v>
      </c>
      <c r="S168" s="4">
        <f t="shared" si="40"/>
        <v>4.3849</v>
      </c>
      <c r="T168" s="1">
        <v>135</v>
      </c>
      <c r="X168" s="1">
        <v>137</v>
      </c>
      <c r="Y168" s="1">
        <v>157</v>
      </c>
      <c r="Z168" s="19"/>
    </row>
    <row r="169" spans="10:26" x14ac:dyDescent="0.2">
      <c r="J169" s="4">
        <f t="shared" si="41"/>
        <v>1.0359258849999997</v>
      </c>
      <c r="K169" s="4">
        <f t="shared" si="42"/>
        <v>0.70339763999999982</v>
      </c>
      <c r="L169" s="4">
        <f t="shared" si="30"/>
        <v>1.1989732499999999</v>
      </c>
      <c r="M169" s="4">
        <f t="shared" si="43"/>
        <v>1.0359258849999997</v>
      </c>
      <c r="N169" s="4">
        <f t="shared" si="44"/>
        <v>0.70339763999999982</v>
      </c>
      <c r="O169" s="4">
        <f t="shared" si="39"/>
        <v>6.4984999999999991</v>
      </c>
      <c r="P169" s="1">
        <v>3.17</v>
      </c>
      <c r="Q169" s="1">
        <v>2.0499999999999998</v>
      </c>
      <c r="R169" s="1">
        <f t="shared" si="45"/>
        <v>242.56999999999996</v>
      </c>
      <c r="S169" s="4">
        <f t="shared" si="40"/>
        <v>4.4105249999999998</v>
      </c>
      <c r="T169" s="1">
        <v>136</v>
      </c>
      <c r="X169" s="1">
        <v>138</v>
      </c>
      <c r="Y169" s="1">
        <v>158</v>
      </c>
      <c r="Z169" s="19"/>
    </row>
    <row r="170" spans="10:26" x14ac:dyDescent="0.2">
      <c r="J170" s="4">
        <f t="shared" si="41"/>
        <v>1.0359258849999997</v>
      </c>
      <c r="K170" s="4">
        <f t="shared" si="42"/>
        <v>0.70339763999999982</v>
      </c>
      <c r="L170" s="4">
        <f t="shared" si="30"/>
        <v>1.1989732499999999</v>
      </c>
      <c r="M170" s="4">
        <f t="shared" si="43"/>
        <v>1.0359258849999997</v>
      </c>
      <c r="N170" s="4">
        <f t="shared" si="44"/>
        <v>0.70339763999999982</v>
      </c>
      <c r="O170" s="4">
        <f t="shared" si="39"/>
        <v>6.4984999999999991</v>
      </c>
      <c r="P170" s="1">
        <v>3.17</v>
      </c>
      <c r="Q170" s="1">
        <v>2.0499999999999998</v>
      </c>
      <c r="R170" s="1">
        <f t="shared" si="45"/>
        <v>244.61999999999998</v>
      </c>
      <c r="S170" s="4">
        <f t="shared" si="40"/>
        <v>4.4361499999999996</v>
      </c>
      <c r="T170" s="1">
        <v>137</v>
      </c>
      <c r="X170" s="1">
        <v>139</v>
      </c>
      <c r="Y170" s="1">
        <v>159</v>
      </c>
      <c r="Z170" s="19"/>
    </row>
    <row r="171" spans="10:26" x14ac:dyDescent="0.2">
      <c r="J171" s="4">
        <f t="shared" si="41"/>
        <v>1.0359258849999997</v>
      </c>
      <c r="K171" s="4">
        <f t="shared" si="42"/>
        <v>0.70339763999999982</v>
      </c>
      <c r="L171" s="4">
        <f t="shared" si="30"/>
        <v>1.1989732499999999</v>
      </c>
      <c r="M171" s="4">
        <f t="shared" si="43"/>
        <v>1.0359258849999997</v>
      </c>
      <c r="N171" s="4">
        <f t="shared" si="44"/>
        <v>0.70339763999999982</v>
      </c>
      <c r="O171" s="4">
        <f t="shared" si="39"/>
        <v>6.4984999999999991</v>
      </c>
      <c r="P171" s="1">
        <v>3.17</v>
      </c>
      <c r="Q171" s="1">
        <v>2.0499999999999998</v>
      </c>
      <c r="R171" s="1">
        <f t="shared" si="45"/>
        <v>246.67</v>
      </c>
      <c r="S171" s="4">
        <f t="shared" si="40"/>
        <v>4.4617750000000003</v>
      </c>
      <c r="T171" s="1">
        <v>138</v>
      </c>
      <c r="X171" s="1">
        <v>140</v>
      </c>
      <c r="Y171" s="1">
        <v>160</v>
      </c>
      <c r="Z171" s="19"/>
    </row>
    <row r="172" spans="10:26" x14ac:dyDescent="0.2">
      <c r="J172" s="4">
        <f t="shared" si="41"/>
        <v>1.0359258849999997</v>
      </c>
      <c r="K172" s="4">
        <f t="shared" si="42"/>
        <v>0.70339763999999982</v>
      </c>
      <c r="L172" s="4">
        <f t="shared" si="30"/>
        <v>1.1989732499999999</v>
      </c>
      <c r="M172" s="4">
        <f t="shared" si="43"/>
        <v>1.0359258849999997</v>
      </c>
      <c r="N172" s="4">
        <f t="shared" si="44"/>
        <v>0.70339763999999982</v>
      </c>
      <c r="O172" s="4">
        <f t="shared" si="39"/>
        <v>6.4984999999999991</v>
      </c>
      <c r="P172" s="1">
        <v>3.17</v>
      </c>
      <c r="Q172" s="1">
        <v>2.0499999999999998</v>
      </c>
      <c r="R172" s="1">
        <f t="shared" si="45"/>
        <v>248.72</v>
      </c>
      <c r="S172" s="4">
        <f t="shared" si="40"/>
        <v>4.4874000000000001</v>
      </c>
      <c r="T172" s="1">
        <v>139</v>
      </c>
      <c r="X172" s="1">
        <v>141</v>
      </c>
      <c r="Y172" s="1">
        <v>161</v>
      </c>
      <c r="Z172" s="1"/>
    </row>
    <row r="173" spans="10:26" x14ac:dyDescent="0.2">
      <c r="J173" s="4">
        <f t="shared" si="41"/>
        <v>1.0359258849999997</v>
      </c>
      <c r="K173" s="4">
        <f t="shared" si="42"/>
        <v>0.70339763999999982</v>
      </c>
      <c r="L173" s="4">
        <f t="shared" si="30"/>
        <v>1.1989732499999999</v>
      </c>
      <c r="M173" s="4">
        <f t="shared" si="43"/>
        <v>1.0359258849999997</v>
      </c>
      <c r="N173" s="4">
        <f t="shared" si="44"/>
        <v>0.70339763999999982</v>
      </c>
      <c r="O173" s="4">
        <f t="shared" si="39"/>
        <v>6.4984999999999991</v>
      </c>
      <c r="P173" s="1">
        <v>3.17</v>
      </c>
      <c r="Q173" s="1">
        <v>2.0499999999999998</v>
      </c>
      <c r="R173" s="1">
        <f t="shared" si="45"/>
        <v>250.77</v>
      </c>
      <c r="S173" s="4">
        <f t="shared" si="40"/>
        <v>4.5130250000000007</v>
      </c>
      <c r="T173" s="1">
        <v>140</v>
      </c>
      <c r="X173" s="1">
        <v>142</v>
      </c>
      <c r="Y173" s="1">
        <v>162</v>
      </c>
      <c r="Z173" s="19"/>
    </row>
    <row r="174" spans="10:26" x14ac:dyDescent="0.2">
      <c r="J174" s="4">
        <f t="shared" si="41"/>
        <v>1.0359258849999997</v>
      </c>
      <c r="K174" s="4">
        <f t="shared" si="42"/>
        <v>0.70339763999999982</v>
      </c>
      <c r="L174" s="4">
        <f t="shared" si="30"/>
        <v>1.1989732499999999</v>
      </c>
      <c r="M174" s="4">
        <f t="shared" si="43"/>
        <v>1.0359258849999997</v>
      </c>
      <c r="N174" s="4">
        <f t="shared" si="44"/>
        <v>0.70339763999999982</v>
      </c>
      <c r="O174" s="4">
        <f t="shared" si="39"/>
        <v>6.4984999999999991</v>
      </c>
      <c r="P174" s="1">
        <v>3.17</v>
      </c>
      <c r="Q174" s="1">
        <v>2.0499999999999998</v>
      </c>
      <c r="R174" s="1">
        <f t="shared" si="45"/>
        <v>252.82000000000002</v>
      </c>
      <c r="S174" s="4">
        <f t="shared" si="40"/>
        <v>4.5386500000000005</v>
      </c>
      <c r="T174" s="1">
        <v>141</v>
      </c>
      <c r="X174" s="1">
        <v>143</v>
      </c>
      <c r="Y174" s="1">
        <v>163</v>
      </c>
      <c r="Z174" s="19"/>
    </row>
    <row r="175" spans="10:26" x14ac:dyDescent="0.2">
      <c r="J175" s="4">
        <f t="shared" si="41"/>
        <v>1.0529668139999999</v>
      </c>
      <c r="K175" s="4">
        <f t="shared" si="42"/>
        <v>0.71496849600000012</v>
      </c>
      <c r="L175" s="4">
        <f t="shared" si="30"/>
        <v>1.2186963</v>
      </c>
      <c r="M175" s="4">
        <f t="shared" si="43"/>
        <v>1.0529668139999999</v>
      </c>
      <c r="N175" s="4">
        <f t="shared" si="44"/>
        <v>0.71496849600000012</v>
      </c>
      <c r="O175" s="4">
        <f t="shared" si="39"/>
        <v>6.6054000000000004</v>
      </c>
      <c r="P175" s="1">
        <v>3.27</v>
      </c>
      <c r="Q175" s="1">
        <v>2.02</v>
      </c>
      <c r="R175" s="1">
        <f t="shared" si="45"/>
        <v>254.84000000000003</v>
      </c>
      <c r="S175" s="4">
        <f t="shared" si="40"/>
        <v>4.5639000000000003</v>
      </c>
      <c r="T175" s="1">
        <v>142</v>
      </c>
      <c r="X175" s="1">
        <v>144</v>
      </c>
      <c r="Y175" s="1">
        <v>164</v>
      </c>
      <c r="Z175" s="19"/>
    </row>
    <row r="176" spans="10:26" x14ac:dyDescent="0.2">
      <c r="J176" s="4">
        <f t="shared" si="41"/>
        <v>1.0529668139999999</v>
      </c>
      <c r="K176" s="4">
        <f t="shared" si="42"/>
        <v>0.71496849600000012</v>
      </c>
      <c r="L176" s="4">
        <f t="shared" si="30"/>
        <v>1.2186963</v>
      </c>
      <c r="M176" s="4">
        <f t="shared" si="43"/>
        <v>1.0529668139999999</v>
      </c>
      <c r="N176" s="4">
        <f t="shared" si="44"/>
        <v>0.71496849600000012</v>
      </c>
      <c r="O176" s="4">
        <f t="shared" si="39"/>
        <v>6.6054000000000004</v>
      </c>
      <c r="P176" s="1">
        <v>3.27</v>
      </c>
      <c r="Q176" s="1">
        <v>2.02</v>
      </c>
      <c r="R176" s="1">
        <f t="shared" si="45"/>
        <v>256.86</v>
      </c>
      <c r="S176" s="4">
        <f t="shared" si="40"/>
        <v>4.5891500000000001</v>
      </c>
      <c r="T176" s="1">
        <v>143</v>
      </c>
      <c r="X176" s="1">
        <v>145</v>
      </c>
      <c r="Y176" s="1">
        <v>165</v>
      </c>
      <c r="Z176" s="19"/>
    </row>
    <row r="177" spans="10:26" x14ac:dyDescent="0.2">
      <c r="J177" s="4">
        <f t="shared" si="41"/>
        <v>1.0529668139999999</v>
      </c>
      <c r="K177" s="4">
        <f t="shared" si="42"/>
        <v>0.71496849600000012</v>
      </c>
      <c r="L177" s="4">
        <f t="shared" si="30"/>
        <v>1.2186963</v>
      </c>
      <c r="M177" s="4">
        <f t="shared" si="43"/>
        <v>1.0529668139999999</v>
      </c>
      <c r="N177" s="4">
        <f t="shared" si="44"/>
        <v>0.71496849600000012</v>
      </c>
      <c r="O177" s="4">
        <f t="shared" si="39"/>
        <v>6.6054000000000004</v>
      </c>
      <c r="P177" s="1">
        <v>3.27</v>
      </c>
      <c r="Q177" s="1">
        <v>2.02</v>
      </c>
      <c r="R177" s="1">
        <f t="shared" si="45"/>
        <v>258.88</v>
      </c>
      <c r="S177" s="4">
        <f t="shared" si="40"/>
        <v>4.6143999999999998</v>
      </c>
      <c r="T177" s="1">
        <v>144</v>
      </c>
      <c r="X177" s="1">
        <v>146</v>
      </c>
      <c r="Y177" s="1">
        <v>166</v>
      </c>
      <c r="Z177" s="19"/>
    </row>
    <row r="178" spans="10:26" x14ac:dyDescent="0.2">
      <c r="J178" s="4">
        <f t="shared" si="41"/>
        <v>1.0529668139999999</v>
      </c>
      <c r="K178" s="4">
        <f t="shared" si="42"/>
        <v>0.71496849600000012</v>
      </c>
      <c r="L178" s="4">
        <f t="shared" si="30"/>
        <v>1.2186963</v>
      </c>
      <c r="M178" s="4">
        <f t="shared" si="43"/>
        <v>1.0529668139999999</v>
      </c>
      <c r="N178" s="4">
        <f t="shared" si="44"/>
        <v>0.71496849600000012</v>
      </c>
      <c r="O178" s="4">
        <f t="shared" si="39"/>
        <v>6.6054000000000004</v>
      </c>
      <c r="P178" s="1">
        <v>3.27</v>
      </c>
      <c r="Q178" s="1">
        <v>2.02</v>
      </c>
      <c r="R178" s="1">
        <f t="shared" si="45"/>
        <v>260.89999999999998</v>
      </c>
      <c r="S178" s="4">
        <f t="shared" si="40"/>
        <v>4.6396499999999996</v>
      </c>
      <c r="T178" s="1">
        <v>145</v>
      </c>
      <c r="X178" s="1">
        <v>147</v>
      </c>
      <c r="Y178" s="1">
        <v>167</v>
      </c>
      <c r="Z178" s="19"/>
    </row>
    <row r="179" spans="10:26" x14ac:dyDescent="0.2">
      <c r="J179" s="4">
        <f t="shared" si="41"/>
        <v>1.0529668139999999</v>
      </c>
      <c r="K179" s="4">
        <f t="shared" si="42"/>
        <v>0.71496849600000012</v>
      </c>
      <c r="L179" s="4">
        <f t="shared" si="30"/>
        <v>1.2186963</v>
      </c>
      <c r="M179" s="4">
        <f t="shared" si="43"/>
        <v>1.0529668139999999</v>
      </c>
      <c r="N179" s="4">
        <f t="shared" si="44"/>
        <v>0.71496849600000012</v>
      </c>
      <c r="O179" s="4">
        <f t="shared" si="39"/>
        <v>6.6054000000000004</v>
      </c>
      <c r="P179" s="1">
        <v>3.27</v>
      </c>
      <c r="Q179" s="1">
        <v>2.02</v>
      </c>
      <c r="R179" s="1">
        <f t="shared" si="45"/>
        <v>262.91999999999996</v>
      </c>
      <c r="S179" s="4">
        <f t="shared" si="40"/>
        <v>4.6648999999999994</v>
      </c>
      <c r="T179" s="1">
        <v>146</v>
      </c>
      <c r="X179" s="1">
        <v>148</v>
      </c>
      <c r="Y179" s="1">
        <v>168</v>
      </c>
      <c r="Z179" s="1"/>
    </row>
    <row r="180" spans="10:26" x14ac:dyDescent="0.2">
      <c r="J180" s="4">
        <f t="shared" si="41"/>
        <v>1.0529668139999999</v>
      </c>
      <c r="K180" s="4">
        <f t="shared" si="42"/>
        <v>0.71496849600000012</v>
      </c>
      <c r="L180" s="4">
        <f t="shared" si="30"/>
        <v>1.2186963</v>
      </c>
      <c r="M180" s="4">
        <f t="shared" si="43"/>
        <v>1.0529668139999999</v>
      </c>
      <c r="N180" s="4">
        <f t="shared" si="44"/>
        <v>0.71496849600000012</v>
      </c>
      <c r="O180" s="4">
        <f t="shared" si="39"/>
        <v>6.6054000000000004</v>
      </c>
      <c r="P180" s="1">
        <v>3.27</v>
      </c>
      <c r="Q180" s="1">
        <v>2.02</v>
      </c>
      <c r="R180" s="1">
        <f t="shared" si="45"/>
        <v>264.93999999999994</v>
      </c>
      <c r="S180" s="4">
        <f t="shared" si="40"/>
        <v>4.6901499999999992</v>
      </c>
      <c r="T180" s="1">
        <v>147</v>
      </c>
      <c r="X180" s="1">
        <v>149</v>
      </c>
      <c r="Y180" s="1">
        <v>169</v>
      </c>
      <c r="Z180" s="19"/>
    </row>
    <row r="181" spans="10:26" x14ac:dyDescent="0.2">
      <c r="J181" s="4">
        <f t="shared" si="41"/>
        <v>1.0529668139999999</v>
      </c>
      <c r="K181" s="4">
        <f t="shared" si="42"/>
        <v>0.71496849600000012</v>
      </c>
      <c r="L181" s="4">
        <f t="shared" si="30"/>
        <v>1.2186963</v>
      </c>
      <c r="M181" s="4">
        <f t="shared" si="43"/>
        <v>1.0529668139999999</v>
      </c>
      <c r="N181" s="4">
        <f t="shared" si="44"/>
        <v>0.71496849600000012</v>
      </c>
      <c r="O181" s="4">
        <f t="shared" si="39"/>
        <v>6.6054000000000004</v>
      </c>
      <c r="P181" s="1">
        <v>3.27</v>
      </c>
      <c r="Q181" s="1">
        <v>2.02</v>
      </c>
      <c r="R181" s="1">
        <f t="shared" si="45"/>
        <v>266.95999999999992</v>
      </c>
      <c r="S181" s="4">
        <f t="shared" si="40"/>
        <v>4.7153999999999989</v>
      </c>
      <c r="T181" s="1">
        <v>148</v>
      </c>
      <c r="X181" s="1">
        <v>150</v>
      </c>
      <c r="Y181" s="1">
        <v>170</v>
      </c>
      <c r="Z181" s="19"/>
    </row>
    <row r="182" spans="10:26" x14ac:dyDescent="0.2">
      <c r="J182" s="4">
        <f t="shared" si="41"/>
        <v>1.0623082399999999</v>
      </c>
      <c r="K182" s="4">
        <f t="shared" si="42"/>
        <v>0.72131135999999996</v>
      </c>
      <c r="L182" s="4">
        <f t="shared" ref="L182:L209" si="46">(0.15*O182)*$M$31</f>
        <v>1.2295079999999998</v>
      </c>
      <c r="M182" s="4">
        <f t="shared" si="43"/>
        <v>1.0623082399999999</v>
      </c>
      <c r="N182" s="4">
        <f t="shared" si="44"/>
        <v>0.72131135999999996</v>
      </c>
      <c r="O182" s="4">
        <f t="shared" si="39"/>
        <v>6.6639999999999997</v>
      </c>
      <c r="P182" s="1">
        <v>3.4</v>
      </c>
      <c r="Q182" s="1">
        <v>1.96</v>
      </c>
      <c r="R182" s="1">
        <f t="shared" si="45"/>
        <v>268.9199999999999</v>
      </c>
      <c r="S182" s="4">
        <f t="shared" si="40"/>
        <v>4.7398999999999987</v>
      </c>
      <c r="T182" s="1">
        <v>149</v>
      </c>
      <c r="X182" s="1">
        <v>151</v>
      </c>
      <c r="Y182" s="1">
        <v>171</v>
      </c>
      <c r="Z182" s="19"/>
    </row>
    <row r="183" spans="10:26" x14ac:dyDescent="0.2">
      <c r="J183" s="4">
        <f t="shared" si="41"/>
        <v>1.0623082399999999</v>
      </c>
      <c r="K183" s="4">
        <f t="shared" si="42"/>
        <v>0.72131135999999996</v>
      </c>
      <c r="L183" s="4">
        <f t="shared" si="46"/>
        <v>1.2295079999999998</v>
      </c>
      <c r="M183" s="4">
        <f t="shared" si="43"/>
        <v>1.0623082399999999</v>
      </c>
      <c r="N183" s="4">
        <f t="shared" si="44"/>
        <v>0.72131135999999996</v>
      </c>
      <c r="O183" s="4">
        <f t="shared" si="39"/>
        <v>6.6639999999999997</v>
      </c>
      <c r="P183" s="1">
        <v>3.4</v>
      </c>
      <c r="Q183" s="1">
        <v>1.96</v>
      </c>
      <c r="R183" s="1">
        <f t="shared" si="45"/>
        <v>270.87999999999988</v>
      </c>
      <c r="S183" s="4">
        <f t="shared" si="40"/>
        <v>4.7643999999999984</v>
      </c>
      <c r="T183" s="1">
        <v>150</v>
      </c>
      <c r="X183" s="1">
        <v>152</v>
      </c>
      <c r="Y183" s="1">
        <v>172</v>
      </c>
      <c r="Z183" s="19"/>
    </row>
    <row r="184" spans="10:26" x14ac:dyDescent="0.2">
      <c r="J184" s="4">
        <f t="shared" si="41"/>
        <v>1.0623082399999999</v>
      </c>
      <c r="K184" s="4">
        <f t="shared" si="42"/>
        <v>0.72131135999999996</v>
      </c>
      <c r="L184" s="4">
        <f t="shared" si="46"/>
        <v>1.2295079999999998</v>
      </c>
      <c r="M184" s="4">
        <f t="shared" si="43"/>
        <v>1.0623082399999999</v>
      </c>
      <c r="N184" s="4">
        <f t="shared" si="44"/>
        <v>0.72131135999999996</v>
      </c>
      <c r="O184" s="4">
        <f t="shared" si="39"/>
        <v>6.6639999999999997</v>
      </c>
      <c r="P184" s="1">
        <v>3.4</v>
      </c>
      <c r="Q184" s="1">
        <v>1.96</v>
      </c>
      <c r="R184" s="1">
        <f t="shared" si="45"/>
        <v>272.83999999999986</v>
      </c>
      <c r="S184" s="4">
        <f t="shared" si="40"/>
        <v>4.7888999999999982</v>
      </c>
      <c r="T184" s="1">
        <v>151</v>
      </c>
      <c r="X184" s="1">
        <v>153</v>
      </c>
      <c r="Y184" s="1">
        <v>173</v>
      </c>
      <c r="Z184" s="19"/>
    </row>
    <row r="185" spans="10:26" x14ac:dyDescent="0.2">
      <c r="J185" s="4">
        <f t="shared" si="41"/>
        <v>1.0623082399999999</v>
      </c>
      <c r="K185" s="4">
        <f t="shared" si="42"/>
        <v>0.72131135999999996</v>
      </c>
      <c r="L185" s="4">
        <f t="shared" si="46"/>
        <v>1.2295079999999998</v>
      </c>
      <c r="M185" s="4">
        <f t="shared" si="43"/>
        <v>1.0623082399999999</v>
      </c>
      <c r="N185" s="4">
        <f t="shared" si="44"/>
        <v>0.72131135999999996</v>
      </c>
      <c r="O185" s="4">
        <f t="shared" si="39"/>
        <v>6.6639999999999997</v>
      </c>
      <c r="P185" s="1">
        <v>3.4</v>
      </c>
      <c r="Q185" s="1">
        <v>1.96</v>
      </c>
      <c r="R185" s="1">
        <f t="shared" si="45"/>
        <v>274.79999999999984</v>
      </c>
      <c r="S185" s="4">
        <f t="shared" si="40"/>
        <v>4.8133999999999979</v>
      </c>
      <c r="T185" s="1">
        <v>152</v>
      </c>
      <c r="X185" s="1">
        <v>154</v>
      </c>
      <c r="Y185" s="1">
        <v>174</v>
      </c>
      <c r="Z185" s="19"/>
    </row>
    <row r="186" spans="10:26" x14ac:dyDescent="0.2">
      <c r="J186" s="4">
        <f t="shared" si="41"/>
        <v>1.0623082399999999</v>
      </c>
      <c r="K186" s="4">
        <f t="shared" si="42"/>
        <v>0.72131135999999996</v>
      </c>
      <c r="L186" s="4">
        <f t="shared" si="46"/>
        <v>1.2295079999999998</v>
      </c>
      <c r="M186" s="4">
        <f t="shared" si="43"/>
        <v>1.0623082399999999</v>
      </c>
      <c r="N186" s="4">
        <f t="shared" si="44"/>
        <v>0.72131135999999996</v>
      </c>
      <c r="O186" s="4">
        <f t="shared" si="39"/>
        <v>6.6639999999999997</v>
      </c>
      <c r="P186" s="1">
        <v>3.4</v>
      </c>
      <c r="Q186" s="1">
        <v>1.96</v>
      </c>
      <c r="R186" s="1">
        <f t="shared" si="45"/>
        <v>276.75999999999982</v>
      </c>
      <c r="S186" s="4">
        <f t="shared" si="40"/>
        <v>4.8378999999999976</v>
      </c>
      <c r="T186" s="1">
        <v>153</v>
      </c>
      <c r="X186" s="1">
        <v>155</v>
      </c>
      <c r="Y186" s="1">
        <v>175</v>
      </c>
      <c r="Z186" s="1"/>
    </row>
    <row r="187" spans="10:26" x14ac:dyDescent="0.2">
      <c r="J187" s="4">
        <f t="shared" si="41"/>
        <v>1.0623082399999999</v>
      </c>
      <c r="K187" s="4">
        <f t="shared" si="42"/>
        <v>0.72131135999999996</v>
      </c>
      <c r="L187" s="4">
        <f t="shared" si="46"/>
        <v>1.2295079999999998</v>
      </c>
      <c r="M187" s="4">
        <f t="shared" si="43"/>
        <v>1.0623082399999999</v>
      </c>
      <c r="N187" s="4">
        <f t="shared" si="44"/>
        <v>0.72131135999999996</v>
      </c>
      <c r="O187" s="4">
        <f t="shared" si="39"/>
        <v>6.6639999999999997</v>
      </c>
      <c r="P187" s="1">
        <v>3.4</v>
      </c>
      <c r="Q187" s="1">
        <v>1.96</v>
      </c>
      <c r="R187" s="1">
        <f t="shared" si="45"/>
        <v>278.7199999999998</v>
      </c>
      <c r="S187" s="4">
        <f t="shared" si="40"/>
        <v>4.8623999999999974</v>
      </c>
      <c r="T187" s="1">
        <v>154</v>
      </c>
      <c r="X187" s="1">
        <v>156</v>
      </c>
      <c r="Y187" s="1">
        <v>176</v>
      </c>
      <c r="Z187" s="19"/>
    </row>
    <row r="188" spans="10:26" x14ac:dyDescent="0.2">
      <c r="J188" s="4">
        <f t="shared" si="41"/>
        <v>1.0623082399999999</v>
      </c>
      <c r="K188" s="4">
        <f t="shared" si="42"/>
        <v>0.72131135999999996</v>
      </c>
      <c r="L188" s="4">
        <f t="shared" si="46"/>
        <v>1.2295079999999998</v>
      </c>
      <c r="M188" s="4">
        <f t="shared" si="43"/>
        <v>1.0623082399999999</v>
      </c>
      <c r="N188" s="4">
        <f t="shared" si="44"/>
        <v>0.72131135999999996</v>
      </c>
      <c r="O188" s="4">
        <f t="shared" si="39"/>
        <v>6.6639999999999997</v>
      </c>
      <c r="P188" s="1">
        <v>3.4</v>
      </c>
      <c r="Q188" s="1">
        <v>1.96</v>
      </c>
      <c r="R188" s="1">
        <f t="shared" si="45"/>
        <v>280.67999999999978</v>
      </c>
      <c r="S188" s="4">
        <f t="shared" si="40"/>
        <v>4.8868999999999971</v>
      </c>
      <c r="T188" s="1">
        <v>155</v>
      </c>
      <c r="X188" s="1">
        <v>157</v>
      </c>
      <c r="Y188" s="1">
        <v>177</v>
      </c>
      <c r="Z188" s="19"/>
    </row>
    <row r="189" spans="10:26" x14ac:dyDescent="0.2">
      <c r="J189" s="4">
        <f t="shared" si="41"/>
        <v>1.0747900429999999</v>
      </c>
      <c r="K189" s="4">
        <f t="shared" si="42"/>
        <v>0.72978655199999998</v>
      </c>
      <c r="L189" s="4">
        <f t="shared" si="46"/>
        <v>1.2439543499999999</v>
      </c>
      <c r="M189" s="4">
        <f t="shared" si="43"/>
        <v>1.0747900429999999</v>
      </c>
      <c r="N189" s="4">
        <f t="shared" si="44"/>
        <v>0.72978655199999998</v>
      </c>
      <c r="O189" s="4">
        <f t="shared" si="39"/>
        <v>6.7422999999999993</v>
      </c>
      <c r="P189" s="1">
        <v>3.53</v>
      </c>
      <c r="Q189" s="1">
        <v>1.91</v>
      </c>
      <c r="R189" s="1">
        <f t="shared" si="45"/>
        <v>282.5899999999998</v>
      </c>
      <c r="S189" s="4">
        <f t="shared" si="40"/>
        <v>4.9107749999999974</v>
      </c>
      <c r="T189" s="1">
        <v>156</v>
      </c>
      <c r="X189" s="1">
        <v>158</v>
      </c>
      <c r="Y189" s="1">
        <v>178</v>
      </c>
      <c r="Z189" s="19"/>
    </row>
    <row r="190" spans="10:26" x14ac:dyDescent="0.2">
      <c r="J190" s="4">
        <f t="shared" si="41"/>
        <v>1.0747900429999999</v>
      </c>
      <c r="K190" s="4">
        <f t="shared" si="42"/>
        <v>0.72978655199999998</v>
      </c>
      <c r="L190" s="4">
        <f t="shared" si="46"/>
        <v>1.2439543499999999</v>
      </c>
      <c r="M190" s="4">
        <f t="shared" si="43"/>
        <v>1.0747900429999999</v>
      </c>
      <c r="N190" s="4">
        <f t="shared" si="44"/>
        <v>0.72978655199999998</v>
      </c>
      <c r="O190" s="4">
        <f t="shared" si="39"/>
        <v>6.7422999999999993</v>
      </c>
      <c r="P190" s="1">
        <v>3.53</v>
      </c>
      <c r="Q190" s="1">
        <v>1.91</v>
      </c>
      <c r="R190" s="1">
        <f t="shared" si="45"/>
        <v>284.49999999999983</v>
      </c>
      <c r="S190" s="4">
        <f t="shared" si="40"/>
        <v>4.9346499999999978</v>
      </c>
      <c r="T190" s="1">
        <v>157</v>
      </c>
      <c r="X190" s="1">
        <v>159</v>
      </c>
      <c r="Y190" s="1">
        <v>179</v>
      </c>
      <c r="Z190" s="19"/>
    </row>
    <row r="191" spans="10:26" x14ac:dyDescent="0.2">
      <c r="J191" s="4">
        <f t="shared" si="41"/>
        <v>1.0747900429999999</v>
      </c>
      <c r="K191" s="4">
        <f t="shared" si="42"/>
        <v>0.72978655199999998</v>
      </c>
      <c r="L191" s="4">
        <f t="shared" si="46"/>
        <v>1.2439543499999999</v>
      </c>
      <c r="M191" s="4">
        <f t="shared" si="43"/>
        <v>1.0747900429999999</v>
      </c>
      <c r="N191" s="4">
        <f t="shared" si="44"/>
        <v>0.72978655199999998</v>
      </c>
      <c r="O191" s="4">
        <f t="shared" si="39"/>
        <v>6.7422999999999993</v>
      </c>
      <c r="P191" s="1">
        <v>3.53</v>
      </c>
      <c r="Q191" s="1">
        <v>1.91</v>
      </c>
      <c r="R191" s="1">
        <f t="shared" si="45"/>
        <v>286.40999999999985</v>
      </c>
      <c r="S191" s="4">
        <f t="shared" si="40"/>
        <v>4.9585249999999981</v>
      </c>
      <c r="T191" s="1">
        <v>158</v>
      </c>
      <c r="X191" s="1">
        <v>160</v>
      </c>
      <c r="Y191" s="1">
        <v>180</v>
      </c>
      <c r="Z191" s="19"/>
    </row>
    <row r="192" spans="10:26" x14ac:dyDescent="0.2">
      <c r="J192" s="4">
        <f t="shared" si="41"/>
        <v>1.0747900429999999</v>
      </c>
      <c r="K192" s="4">
        <f t="shared" si="42"/>
        <v>0.72978655199999998</v>
      </c>
      <c r="L192" s="4">
        <f t="shared" si="46"/>
        <v>1.2439543499999999</v>
      </c>
      <c r="M192" s="4">
        <f t="shared" si="43"/>
        <v>1.0747900429999999</v>
      </c>
      <c r="N192" s="4">
        <f t="shared" si="44"/>
        <v>0.72978655199999998</v>
      </c>
      <c r="O192" s="4">
        <f t="shared" si="39"/>
        <v>6.7422999999999993</v>
      </c>
      <c r="P192" s="1">
        <v>3.53</v>
      </c>
      <c r="Q192" s="1">
        <v>1.91</v>
      </c>
      <c r="R192" s="1">
        <f t="shared" si="45"/>
        <v>288.31999999999988</v>
      </c>
      <c r="S192" s="4">
        <f t="shared" si="40"/>
        <v>4.9823999999999984</v>
      </c>
      <c r="T192" s="1">
        <v>159</v>
      </c>
      <c r="X192" s="1">
        <v>161</v>
      </c>
      <c r="Y192" s="1">
        <v>181</v>
      </c>
      <c r="Z192" s="19"/>
    </row>
    <row r="193" spans="10:26" x14ac:dyDescent="0.2">
      <c r="J193" s="4">
        <f t="shared" si="41"/>
        <v>1.0747900429999999</v>
      </c>
      <c r="K193" s="4">
        <f t="shared" si="42"/>
        <v>0.72978655199999998</v>
      </c>
      <c r="L193" s="4">
        <f t="shared" si="46"/>
        <v>1.2439543499999999</v>
      </c>
      <c r="M193" s="4">
        <f t="shared" si="43"/>
        <v>1.0747900429999999</v>
      </c>
      <c r="N193" s="4">
        <f t="shared" si="44"/>
        <v>0.72978655199999998</v>
      </c>
      <c r="O193" s="4">
        <f t="shared" si="39"/>
        <v>6.7422999999999993</v>
      </c>
      <c r="P193" s="1">
        <v>3.53</v>
      </c>
      <c r="Q193" s="1">
        <v>1.91</v>
      </c>
      <c r="R193" s="1">
        <f t="shared" si="45"/>
        <v>290.2299999999999</v>
      </c>
      <c r="S193" s="4">
        <f t="shared" si="40"/>
        <v>5.0062749999999987</v>
      </c>
      <c r="T193" s="1">
        <v>160</v>
      </c>
      <c r="X193" s="1">
        <v>162</v>
      </c>
      <c r="Y193" s="1">
        <v>182</v>
      </c>
      <c r="Z193" s="1"/>
    </row>
    <row r="194" spans="10:26" x14ac:dyDescent="0.2">
      <c r="J194" s="4">
        <f t="shared" si="41"/>
        <v>1.0747900429999999</v>
      </c>
      <c r="K194" s="4">
        <f t="shared" si="42"/>
        <v>0.72978655199999998</v>
      </c>
      <c r="L194" s="4">
        <f t="shared" si="46"/>
        <v>1.2439543499999999</v>
      </c>
      <c r="M194" s="4">
        <f t="shared" si="43"/>
        <v>1.0747900429999999</v>
      </c>
      <c r="N194" s="4">
        <f t="shared" si="44"/>
        <v>0.72978655199999998</v>
      </c>
      <c r="O194" s="4">
        <f t="shared" si="39"/>
        <v>6.7422999999999993</v>
      </c>
      <c r="P194" s="1">
        <v>3.53</v>
      </c>
      <c r="Q194" s="1">
        <v>1.91</v>
      </c>
      <c r="R194" s="1">
        <f t="shared" si="45"/>
        <v>292.13999999999993</v>
      </c>
      <c r="S194" s="4">
        <f t="shared" si="40"/>
        <v>5.030149999999999</v>
      </c>
      <c r="T194" s="1">
        <v>161</v>
      </c>
      <c r="X194" s="1">
        <v>163</v>
      </c>
      <c r="Y194" s="1">
        <v>183</v>
      </c>
      <c r="Z194" s="19"/>
    </row>
    <row r="195" spans="10:26" x14ac:dyDescent="0.2">
      <c r="J195" s="4">
        <f t="shared" si="41"/>
        <v>1.0747900429999999</v>
      </c>
      <c r="K195" s="4">
        <f t="shared" si="42"/>
        <v>0.72978655199999998</v>
      </c>
      <c r="L195" s="4">
        <f t="shared" si="46"/>
        <v>1.2439543499999999</v>
      </c>
      <c r="M195" s="4">
        <f t="shared" si="43"/>
        <v>1.0747900429999999</v>
      </c>
      <c r="N195" s="4">
        <f t="shared" si="44"/>
        <v>0.72978655199999998</v>
      </c>
      <c r="O195" s="4">
        <f t="shared" si="39"/>
        <v>6.7422999999999993</v>
      </c>
      <c r="P195" s="1">
        <v>3.53</v>
      </c>
      <c r="Q195" s="1">
        <v>1.91</v>
      </c>
      <c r="R195" s="1">
        <f t="shared" si="45"/>
        <v>294.04999999999995</v>
      </c>
      <c r="S195" s="4">
        <f t="shared" si="40"/>
        <v>5.0540249999999993</v>
      </c>
      <c r="T195" s="1">
        <v>162</v>
      </c>
      <c r="X195" s="1">
        <v>164</v>
      </c>
      <c r="Y195" s="1">
        <v>184</v>
      </c>
      <c r="Z195" s="19"/>
    </row>
    <row r="196" spans="10:26" x14ac:dyDescent="0.2">
      <c r="J196" s="4">
        <f t="shared" si="41"/>
        <v>1.0852632800000002</v>
      </c>
      <c r="K196" s="4">
        <f t="shared" si="42"/>
        <v>0.7368979200000001</v>
      </c>
      <c r="L196" s="4">
        <f t="shared" si="46"/>
        <v>1.2560760000000002</v>
      </c>
      <c r="M196" s="4">
        <f t="shared" si="43"/>
        <v>1.0852632800000002</v>
      </c>
      <c r="N196" s="4">
        <f t="shared" si="44"/>
        <v>0.7368979200000001</v>
      </c>
      <c r="O196" s="4">
        <f t="shared" si="39"/>
        <v>6.8080000000000007</v>
      </c>
      <c r="P196" s="1">
        <v>3.68</v>
      </c>
      <c r="Q196" s="1">
        <v>1.85</v>
      </c>
      <c r="R196" s="1">
        <f t="shared" si="45"/>
        <v>295.89999999999998</v>
      </c>
      <c r="S196" s="4">
        <f t="shared" si="40"/>
        <v>5.0771499999999996</v>
      </c>
      <c r="T196" s="1">
        <v>163</v>
      </c>
      <c r="X196" s="1">
        <v>165</v>
      </c>
      <c r="Y196" s="1">
        <v>185</v>
      </c>
      <c r="Z196" s="19"/>
    </row>
    <row r="197" spans="10:26" x14ac:dyDescent="0.2">
      <c r="J197" s="4">
        <f t="shared" si="41"/>
        <v>1.0852632800000002</v>
      </c>
      <c r="K197" s="4">
        <f t="shared" si="42"/>
        <v>0.7368979200000001</v>
      </c>
      <c r="L197" s="4">
        <f t="shared" si="46"/>
        <v>1.2560760000000002</v>
      </c>
      <c r="M197" s="4">
        <f t="shared" si="43"/>
        <v>1.0852632800000002</v>
      </c>
      <c r="N197" s="4">
        <f t="shared" si="44"/>
        <v>0.7368979200000001</v>
      </c>
      <c r="O197" s="4">
        <f t="shared" si="39"/>
        <v>6.8080000000000007</v>
      </c>
      <c r="P197" s="1">
        <v>3.68</v>
      </c>
      <c r="Q197" s="1">
        <v>1.85</v>
      </c>
      <c r="R197" s="1">
        <f t="shared" si="45"/>
        <v>297.75</v>
      </c>
      <c r="S197" s="4">
        <f t="shared" si="40"/>
        <v>5.1002749999999999</v>
      </c>
      <c r="T197" s="1">
        <v>164</v>
      </c>
      <c r="X197" s="1">
        <v>166</v>
      </c>
      <c r="Y197" s="1">
        <v>186</v>
      </c>
      <c r="Z197" s="19"/>
    </row>
    <row r="198" spans="10:26" x14ac:dyDescent="0.2">
      <c r="J198" s="4">
        <f t="shared" si="41"/>
        <v>1.0852632800000002</v>
      </c>
      <c r="K198" s="4">
        <f t="shared" si="42"/>
        <v>0.7368979200000001</v>
      </c>
      <c r="L198" s="4">
        <f t="shared" si="46"/>
        <v>1.2560760000000002</v>
      </c>
      <c r="M198" s="4">
        <f t="shared" si="43"/>
        <v>1.0852632800000002</v>
      </c>
      <c r="N198" s="4">
        <f t="shared" si="44"/>
        <v>0.7368979200000001</v>
      </c>
      <c r="O198" s="4">
        <f t="shared" si="39"/>
        <v>6.8080000000000007</v>
      </c>
      <c r="P198" s="1">
        <v>3.68</v>
      </c>
      <c r="Q198" s="1">
        <v>1.85</v>
      </c>
      <c r="R198" s="1">
        <f t="shared" si="45"/>
        <v>299.60000000000002</v>
      </c>
      <c r="S198" s="4">
        <f t="shared" si="40"/>
        <v>5.1234000000000002</v>
      </c>
      <c r="T198" s="1">
        <v>165</v>
      </c>
      <c r="X198" s="1">
        <v>167</v>
      </c>
      <c r="Y198" s="1">
        <v>187</v>
      </c>
      <c r="Z198" s="19"/>
    </row>
    <row r="199" spans="10:26" x14ac:dyDescent="0.2">
      <c r="J199" s="4">
        <f t="shared" si="41"/>
        <v>1.0852632800000002</v>
      </c>
      <c r="K199" s="4">
        <f t="shared" si="42"/>
        <v>0.7368979200000001</v>
      </c>
      <c r="L199" s="4">
        <f t="shared" si="46"/>
        <v>1.2560760000000002</v>
      </c>
      <c r="M199" s="4">
        <f t="shared" si="43"/>
        <v>1.0852632800000002</v>
      </c>
      <c r="N199" s="4">
        <f t="shared" si="44"/>
        <v>0.7368979200000001</v>
      </c>
      <c r="O199" s="4">
        <f t="shared" si="39"/>
        <v>6.8080000000000007</v>
      </c>
      <c r="P199" s="1">
        <v>3.68</v>
      </c>
      <c r="Q199" s="1">
        <v>1.85</v>
      </c>
      <c r="R199" s="1">
        <f t="shared" si="45"/>
        <v>301.45000000000005</v>
      </c>
      <c r="S199" s="4">
        <f t="shared" si="40"/>
        <v>5.1465250000000005</v>
      </c>
      <c r="T199" s="1">
        <v>166</v>
      </c>
      <c r="X199" s="1">
        <v>168</v>
      </c>
      <c r="Y199" s="1">
        <v>188</v>
      </c>
      <c r="Z199" s="19"/>
    </row>
    <row r="200" spans="10:26" x14ac:dyDescent="0.2">
      <c r="J200" s="4">
        <f t="shared" si="41"/>
        <v>1.0852632800000002</v>
      </c>
      <c r="K200" s="4">
        <f t="shared" si="42"/>
        <v>0.7368979200000001</v>
      </c>
      <c r="L200" s="4">
        <f t="shared" si="46"/>
        <v>1.2560760000000002</v>
      </c>
      <c r="M200" s="4">
        <f t="shared" si="43"/>
        <v>1.0852632800000002</v>
      </c>
      <c r="N200" s="4">
        <f t="shared" si="44"/>
        <v>0.7368979200000001</v>
      </c>
      <c r="O200" s="4">
        <f t="shared" si="39"/>
        <v>6.8080000000000007</v>
      </c>
      <c r="P200" s="1">
        <v>3.68</v>
      </c>
      <c r="Q200" s="1">
        <v>1.85</v>
      </c>
      <c r="R200" s="1">
        <f t="shared" si="45"/>
        <v>303.30000000000007</v>
      </c>
      <c r="S200" s="4">
        <f t="shared" si="40"/>
        <v>5.1696500000000007</v>
      </c>
      <c r="T200" s="1">
        <v>167</v>
      </c>
      <c r="X200" s="1">
        <v>169</v>
      </c>
      <c r="Y200" s="1">
        <v>189</v>
      </c>
      <c r="Z200" s="1"/>
    </row>
    <row r="201" spans="10:26" x14ac:dyDescent="0.2">
      <c r="J201" s="4">
        <f t="shared" si="41"/>
        <v>1.0852632800000002</v>
      </c>
      <c r="K201" s="4">
        <f t="shared" si="42"/>
        <v>0.7368979200000001</v>
      </c>
      <c r="L201" s="4">
        <f t="shared" si="46"/>
        <v>1.2560760000000002</v>
      </c>
      <c r="M201" s="4">
        <f t="shared" si="43"/>
        <v>1.0852632800000002</v>
      </c>
      <c r="N201" s="4">
        <f t="shared" si="44"/>
        <v>0.7368979200000001</v>
      </c>
      <c r="O201" s="4">
        <f t="shared" si="39"/>
        <v>6.8080000000000007</v>
      </c>
      <c r="P201" s="1">
        <v>3.68</v>
      </c>
      <c r="Q201" s="1">
        <v>1.85</v>
      </c>
      <c r="R201" s="1">
        <f t="shared" si="45"/>
        <v>305.15000000000009</v>
      </c>
      <c r="S201" s="4">
        <f t="shared" si="40"/>
        <v>5.192775000000001</v>
      </c>
      <c r="T201" s="1">
        <v>168</v>
      </c>
      <c r="X201" s="1">
        <v>170</v>
      </c>
      <c r="Y201" s="1">
        <v>190</v>
      </c>
      <c r="Z201" s="19"/>
    </row>
    <row r="202" spans="10:26" x14ac:dyDescent="0.2">
      <c r="J202" s="4">
        <f t="shared" si="41"/>
        <v>1.0852632800000002</v>
      </c>
      <c r="K202" s="4">
        <f t="shared" si="42"/>
        <v>0.7368979200000001</v>
      </c>
      <c r="L202" s="4">
        <f t="shared" si="46"/>
        <v>1.2560760000000002</v>
      </c>
      <c r="M202" s="4">
        <f t="shared" si="43"/>
        <v>1.0852632800000002</v>
      </c>
      <c r="N202" s="4">
        <f t="shared" si="44"/>
        <v>0.7368979200000001</v>
      </c>
      <c r="O202" s="4">
        <f t="shared" si="39"/>
        <v>6.8080000000000007</v>
      </c>
      <c r="P202" s="1">
        <v>3.68</v>
      </c>
      <c r="Q202" s="1">
        <v>1.85</v>
      </c>
      <c r="R202" s="1">
        <f t="shared" si="45"/>
        <v>307.00000000000011</v>
      </c>
      <c r="S202" s="4">
        <f t="shared" si="40"/>
        <v>5.2159000000000013</v>
      </c>
      <c r="T202" s="1">
        <v>169</v>
      </c>
      <c r="X202" s="1">
        <v>171</v>
      </c>
      <c r="Y202" s="1">
        <v>191</v>
      </c>
      <c r="Z202" s="19"/>
    </row>
    <row r="203" spans="10:26" x14ac:dyDescent="0.2">
      <c r="J203" s="4">
        <f t="shared" si="41"/>
        <v>1.09323378</v>
      </c>
      <c r="K203" s="4">
        <f t="shared" si="42"/>
        <v>0.74230991999999996</v>
      </c>
      <c r="L203" s="4">
        <f t="shared" si="46"/>
        <v>1.265301</v>
      </c>
      <c r="M203" s="4">
        <f t="shared" si="43"/>
        <v>1.09323378</v>
      </c>
      <c r="N203" s="4">
        <f t="shared" si="44"/>
        <v>0.74230991999999996</v>
      </c>
      <c r="O203" s="4">
        <f t="shared" si="39"/>
        <v>6.8580000000000005</v>
      </c>
      <c r="P203" s="1">
        <v>3.81</v>
      </c>
      <c r="Q203" s="1">
        <v>1.8</v>
      </c>
      <c r="R203" s="1">
        <f t="shared" si="45"/>
        <v>308.80000000000013</v>
      </c>
      <c r="S203" s="4">
        <f t="shared" si="40"/>
        <v>5.2384000000000022</v>
      </c>
      <c r="T203" s="1">
        <v>170</v>
      </c>
      <c r="X203" s="1">
        <v>172</v>
      </c>
      <c r="Y203" s="1">
        <v>192</v>
      </c>
      <c r="Z203" s="19"/>
    </row>
    <row r="204" spans="10:26" x14ac:dyDescent="0.2">
      <c r="J204" s="4">
        <f t="shared" si="41"/>
        <v>1.09323378</v>
      </c>
      <c r="K204" s="4">
        <f t="shared" si="42"/>
        <v>0.74230991999999996</v>
      </c>
      <c r="L204" s="4">
        <f t="shared" si="46"/>
        <v>1.265301</v>
      </c>
      <c r="M204" s="4">
        <f t="shared" si="43"/>
        <v>1.09323378</v>
      </c>
      <c r="N204" s="4">
        <f t="shared" si="44"/>
        <v>0.74230991999999996</v>
      </c>
      <c r="O204" s="4">
        <f t="shared" si="39"/>
        <v>6.8580000000000005</v>
      </c>
      <c r="P204" s="1">
        <v>3.81</v>
      </c>
      <c r="Q204" s="1">
        <v>1.8</v>
      </c>
      <c r="R204" s="1">
        <f t="shared" si="45"/>
        <v>310.60000000000014</v>
      </c>
      <c r="S204" s="4">
        <f t="shared" si="40"/>
        <v>5.2609000000000021</v>
      </c>
      <c r="T204" s="1">
        <v>171</v>
      </c>
      <c r="X204" s="1">
        <v>173</v>
      </c>
      <c r="Y204" s="1">
        <v>193</v>
      </c>
      <c r="Z204" s="19"/>
    </row>
    <row r="205" spans="10:26" x14ac:dyDescent="0.2">
      <c r="J205" s="4">
        <f t="shared" si="41"/>
        <v>1.09323378</v>
      </c>
      <c r="K205" s="4">
        <f t="shared" si="42"/>
        <v>0.74230991999999996</v>
      </c>
      <c r="L205" s="4">
        <f t="shared" si="46"/>
        <v>1.265301</v>
      </c>
      <c r="M205" s="4">
        <f t="shared" si="43"/>
        <v>1.09323378</v>
      </c>
      <c r="N205" s="4">
        <f t="shared" si="44"/>
        <v>0.74230991999999996</v>
      </c>
      <c r="O205" s="4">
        <f t="shared" si="39"/>
        <v>6.8580000000000005</v>
      </c>
      <c r="P205" s="1">
        <v>3.81</v>
      </c>
      <c r="Q205" s="1">
        <v>1.8</v>
      </c>
      <c r="R205" s="1">
        <f t="shared" si="45"/>
        <v>312.40000000000015</v>
      </c>
      <c r="S205" s="4">
        <f t="shared" si="40"/>
        <v>5.2834000000000021</v>
      </c>
      <c r="T205" s="1">
        <v>172</v>
      </c>
      <c r="X205" s="1">
        <v>174</v>
      </c>
      <c r="Y205" s="1">
        <v>194</v>
      </c>
      <c r="Z205" s="19"/>
    </row>
    <row r="206" spans="10:26" x14ac:dyDescent="0.2">
      <c r="J206" s="4">
        <f t="shared" si="41"/>
        <v>1.09323378</v>
      </c>
      <c r="K206" s="4">
        <f t="shared" si="42"/>
        <v>0.74230991999999996</v>
      </c>
      <c r="L206" s="4">
        <f t="shared" si="46"/>
        <v>1.265301</v>
      </c>
      <c r="M206" s="4">
        <f t="shared" si="43"/>
        <v>1.09323378</v>
      </c>
      <c r="N206" s="4">
        <f t="shared" si="44"/>
        <v>0.74230991999999996</v>
      </c>
      <c r="O206" s="4">
        <f t="shared" si="39"/>
        <v>6.8580000000000005</v>
      </c>
      <c r="P206" s="1">
        <v>3.81</v>
      </c>
      <c r="Q206" s="1">
        <v>1.8</v>
      </c>
      <c r="R206" s="1">
        <f t="shared" si="45"/>
        <v>314.20000000000016</v>
      </c>
      <c r="S206" s="4">
        <f t="shared" si="40"/>
        <v>5.3059000000000021</v>
      </c>
      <c r="T206" s="1">
        <v>173</v>
      </c>
      <c r="X206" s="1">
        <v>175</v>
      </c>
      <c r="Y206" s="1">
        <v>195</v>
      </c>
      <c r="Z206" s="19"/>
    </row>
    <row r="207" spans="10:26" x14ac:dyDescent="0.2">
      <c r="J207" s="4">
        <f t="shared" si="41"/>
        <v>1.09323378</v>
      </c>
      <c r="K207" s="4">
        <f t="shared" si="42"/>
        <v>0.74230991999999996</v>
      </c>
      <c r="L207" s="4">
        <f t="shared" si="46"/>
        <v>1.265301</v>
      </c>
      <c r="M207" s="4">
        <f t="shared" si="43"/>
        <v>1.09323378</v>
      </c>
      <c r="N207" s="4">
        <f t="shared" si="44"/>
        <v>0.74230991999999996</v>
      </c>
      <c r="O207" s="4">
        <f t="shared" si="39"/>
        <v>6.8580000000000005</v>
      </c>
      <c r="P207" s="1">
        <v>3.81</v>
      </c>
      <c r="Q207" s="1">
        <v>1.8</v>
      </c>
      <c r="R207" s="1">
        <f t="shared" si="45"/>
        <v>316.00000000000017</v>
      </c>
      <c r="S207" s="4">
        <f t="shared" si="40"/>
        <v>5.328400000000002</v>
      </c>
      <c r="T207" s="1">
        <v>174</v>
      </c>
      <c r="X207" s="1">
        <v>176</v>
      </c>
      <c r="Y207" s="1">
        <v>196</v>
      </c>
      <c r="Z207" s="1"/>
    </row>
    <row r="208" spans="10:26" x14ac:dyDescent="0.2">
      <c r="J208" s="4">
        <f t="shared" si="41"/>
        <v>1.09323378</v>
      </c>
      <c r="K208" s="4">
        <f t="shared" si="42"/>
        <v>0.74230991999999996</v>
      </c>
      <c r="L208" s="4">
        <f t="shared" si="46"/>
        <v>1.265301</v>
      </c>
      <c r="M208" s="4">
        <f t="shared" si="43"/>
        <v>1.09323378</v>
      </c>
      <c r="N208" s="4">
        <f t="shared" si="44"/>
        <v>0.74230991999999996</v>
      </c>
      <c r="O208" s="4">
        <f t="shared" si="39"/>
        <v>6.8580000000000005</v>
      </c>
      <c r="P208" s="1">
        <v>3.81</v>
      </c>
      <c r="Q208" s="1">
        <v>1.8</v>
      </c>
      <c r="R208" s="1">
        <f t="shared" si="45"/>
        <v>317.80000000000018</v>
      </c>
      <c r="S208" s="4">
        <f t="shared" si="40"/>
        <v>5.3509000000000029</v>
      </c>
      <c r="T208" s="1">
        <v>175</v>
      </c>
    </row>
    <row r="209" spans="10:20" x14ac:dyDescent="0.2">
      <c r="J209" s="4">
        <f t="shared" si="41"/>
        <v>1.09323378</v>
      </c>
      <c r="K209" s="4">
        <f t="shared" si="42"/>
        <v>0.74230991999999996</v>
      </c>
      <c r="L209" s="4">
        <f t="shared" si="46"/>
        <v>1.265301</v>
      </c>
      <c r="M209" s="4">
        <f t="shared" si="43"/>
        <v>1.09323378</v>
      </c>
      <c r="N209" s="4">
        <f t="shared" si="44"/>
        <v>0.74230991999999996</v>
      </c>
      <c r="O209" s="4">
        <f t="shared" si="39"/>
        <v>6.8580000000000005</v>
      </c>
      <c r="P209" s="1">
        <v>3.81</v>
      </c>
      <c r="Q209" s="1">
        <v>1.8</v>
      </c>
      <c r="R209" s="1">
        <f t="shared" si="45"/>
        <v>319.60000000000019</v>
      </c>
      <c r="S209" s="4">
        <f t="shared" si="40"/>
        <v>5.3734000000000028</v>
      </c>
      <c r="T209" s="1">
        <v>176</v>
      </c>
    </row>
    <row r="210" spans="10:20" x14ac:dyDescent="0.2">
      <c r="T210" s="1">
        <v>177</v>
      </c>
    </row>
    <row r="211" spans="10:20" x14ac:dyDescent="0.2">
      <c r="T211" s="1">
        <v>178</v>
      </c>
    </row>
    <row r="212" spans="10:20" x14ac:dyDescent="0.2">
      <c r="T212" s="1">
        <v>179</v>
      </c>
    </row>
    <row r="213" spans="10:20" x14ac:dyDescent="0.2">
      <c r="T213" s="1">
        <v>180</v>
      </c>
    </row>
  </sheetData>
  <sheetProtection algorithmName="SHA-512" hashValue="7oPs1KugDegs25/fW4kzxahzYQ3IXlCDsZa1MO1wwFHu1nJcFd7of9msvS+Pw0T5XgWQZyIf5A14gS3l5Ngdkw==" saltValue="1OSyv3Wok4eh0AaI730L1g==" spinCount="100000" sheet="1" objects="1" scenarios="1" formatColumns="0" formatRows="0"/>
  <mergeCells count="1">
    <mergeCell ref="A27:E28"/>
  </mergeCells>
  <dataValidations count="4">
    <dataValidation type="list" allowBlank="1" showInputMessage="1" showErrorMessage="1" sqref="B10:C10" xr:uid="{72AA5EAA-9429-B846-89E4-6E19978FA310}">
      <formula1>$N$5:$N$7</formula1>
    </dataValidation>
    <dataValidation type="list" allowBlank="1" showInputMessage="1" showErrorMessage="1" sqref="B12:C12" xr:uid="{964E8B37-908E-A54A-B0CE-BC0C7F05138D}">
      <formula1>$T$27:$T$28</formula1>
    </dataValidation>
    <dataValidation type="decimal" showInputMessage="1" showErrorMessage="1" error="The range for this cell is from 0-99." sqref="B9" xr:uid="{DB60FE63-18D1-FE4B-A0B9-CCF29F16854D}">
      <formula1>0</formula1>
      <formula2>99.9</formula2>
    </dataValidation>
    <dataValidation type="decimal" allowBlank="1" showInputMessage="1" showErrorMessage="1" error="The range for this cell is from 0-99._x000a_" sqref="C9" xr:uid="{5519CCBF-4EFD-874E-AC33-5EF9E6F0720B}">
      <formula1>0</formula1>
      <formula2>99.9</formula2>
    </dataValidation>
  </dataValidations>
  <hyperlinks>
    <hyperlink ref="A23" r:id="rId1" xr:uid="{4FDBBAD7-D98C-4147-993D-E8151021AE5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Pork Sustainability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2022-04-21T20:32:18Z</dcterms:created>
  <dcterms:modified xsi:type="dcterms:W3CDTF">2023-03-30T18:01:04Z</dcterms:modified>
</cp:coreProperties>
</file>